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8_{DEAFCE7E-B01D-44B0-90E0-ED54CC39B9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ejador mensal" sheetId="2" r:id="rId1"/>
    <sheet name="Listas" sheetId="1" state="hidden" r:id="rId2"/>
  </sheets>
  <definedNames>
    <definedName name="LastMonth">'Planejador mensal'!$Y$24</definedName>
    <definedName name="LastMonth_WeekStart">DATE(YEAR(LastMonth),MONTH(LastMonth),1)-WEEKDAY(DATE(YEAR(LastMonth),MONTH(LastMonth),1))</definedName>
    <definedName name="List_Months">Listas!$A$1:$A$8</definedName>
    <definedName name="Lista_de_Categorias">Listas!$D$1:$D$5</definedName>
    <definedName name="NextMonth">'Planejador mensal'!$Y$33</definedName>
    <definedName name="NextMonth_WeekStart">DATE(YEAR(NextMonth),MONTH(NextMonth),1)-WEEKDAY(DATE(YEAR(NextMonth),MONTH(NextMonth),1))</definedName>
    <definedName name="ThisMonth">'Planejador mensal'!$C$2</definedName>
    <definedName name="ThisMonth_WeekStart">DATE(YEAR(ThisMonth),MONTH(ThisMonth),1)-WEEKDAY(DATE(YEAR(ThisMonth),MONTH(ThisMonth),1))</definedName>
    <definedName name="_xlnm.Print_Titles" localSheetId="0">'Planejador mensal'!$A:$B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" i="2" l="1"/>
  <c r="Y33" i="2" l="1"/>
  <c r="Y24" i="2"/>
  <c r="B1" i="1" l="1"/>
  <c r="A8" i="1" l="1"/>
  <c r="A6" i="1"/>
  <c r="A4" i="1"/>
  <c r="A2" i="1"/>
  <c r="A7" i="1"/>
  <c r="A5" i="1"/>
  <c r="A3" i="1"/>
  <c r="A1" i="1"/>
  <c r="AE40" i="2"/>
  <c r="AE31" i="2"/>
  <c r="O17" i="2"/>
  <c r="L17" i="2"/>
  <c r="I17" i="2"/>
  <c r="F17" i="2"/>
  <c r="C17" i="2"/>
  <c r="U11" i="2"/>
  <c r="R11" i="2"/>
  <c r="O11" i="2"/>
  <c r="L11" i="2"/>
  <c r="I11" i="2"/>
  <c r="C11" i="2"/>
  <c r="AD38" i="2" l="1"/>
  <c r="AB36" i="2"/>
  <c r="Y37" i="2"/>
  <c r="AA39" i="2"/>
  <c r="AA35" i="2"/>
  <c r="AC37" i="2"/>
  <c r="AE39" i="2"/>
  <c r="AE35" i="2"/>
  <c r="Z38" i="2"/>
  <c r="AB40" i="2"/>
  <c r="Y36" i="2"/>
  <c r="Z37" i="2"/>
  <c r="AA38" i="2"/>
  <c r="AE38" i="2"/>
  <c r="Y40" i="2"/>
  <c r="AC40" i="2"/>
  <c r="Y35" i="2"/>
  <c r="AC35" i="2"/>
  <c r="Z36" i="2"/>
  <c r="AD36" i="2"/>
  <c r="AA37" i="2"/>
  <c r="AE37" i="2"/>
  <c r="AB38" i="2"/>
  <c r="Y39" i="2"/>
  <c r="AC39" i="2"/>
  <c r="Z40" i="2"/>
  <c r="AD40" i="2"/>
  <c r="AB35" i="2"/>
  <c r="AC36" i="2"/>
  <c r="AD37" i="2"/>
  <c r="AB39" i="2"/>
  <c r="Z35" i="2"/>
  <c r="AD35" i="2"/>
  <c r="AA36" i="2"/>
  <c r="AE36" i="2"/>
  <c r="AB37" i="2"/>
  <c r="Y38" i="2"/>
  <c r="AC38" i="2"/>
  <c r="Z39" i="2"/>
  <c r="AD39" i="2"/>
  <c r="AA40" i="2"/>
  <c r="Y28" i="2"/>
  <c r="AA26" i="2"/>
  <c r="AE30" i="2"/>
  <c r="AE26" i="2"/>
  <c r="Z29" i="2"/>
  <c r="AB31" i="2"/>
  <c r="AA30" i="2"/>
  <c r="AC28" i="2"/>
  <c r="AB27" i="2"/>
  <c r="AD29" i="2"/>
  <c r="Y27" i="2"/>
  <c r="Z28" i="2"/>
  <c r="AA29" i="2"/>
  <c r="AB30" i="2"/>
  <c r="Y31" i="2"/>
  <c r="AC31" i="2"/>
  <c r="Y26" i="2"/>
  <c r="AC26" i="2"/>
  <c r="Z27" i="2"/>
  <c r="AD27" i="2"/>
  <c r="AA28" i="2"/>
  <c r="AE28" i="2"/>
  <c r="AB29" i="2"/>
  <c r="Y30" i="2"/>
  <c r="AC30" i="2"/>
  <c r="Z31" i="2"/>
  <c r="AD31" i="2"/>
  <c r="AB26" i="2"/>
  <c r="AC27" i="2"/>
  <c r="AD28" i="2"/>
  <c r="AE29" i="2"/>
  <c r="Z26" i="2"/>
  <c r="AD26" i="2"/>
  <c r="AA27" i="2"/>
  <c r="AE27" i="2"/>
  <c r="AB28" i="2"/>
  <c r="Y29" i="2"/>
  <c r="AC29" i="2"/>
  <c r="Z30" i="2"/>
  <c r="AD30" i="2"/>
  <c r="AA31" i="2"/>
  <c r="U35" i="2"/>
  <c r="R35" i="2"/>
  <c r="O35" i="2"/>
  <c r="L35" i="2"/>
  <c r="I35" i="2"/>
  <c r="F35" i="2"/>
  <c r="C35" i="2"/>
  <c r="U29" i="2"/>
  <c r="R29" i="2"/>
  <c r="O29" i="2"/>
  <c r="L29" i="2"/>
  <c r="I29" i="2"/>
  <c r="F29" i="2"/>
  <c r="C29" i="2"/>
  <c r="U23" i="2"/>
  <c r="R23" i="2"/>
  <c r="O23" i="2"/>
  <c r="L23" i="2"/>
  <c r="I23" i="2"/>
  <c r="F23" i="2"/>
  <c r="C23" i="2"/>
  <c r="U17" i="2"/>
  <c r="R17" i="2"/>
  <c r="F11" i="2"/>
  <c r="U5" i="2"/>
  <c r="R5" i="2"/>
  <c r="O5" i="2"/>
  <c r="L5" i="2"/>
  <c r="I5" i="2"/>
  <c r="F5" i="2"/>
</calcChain>
</file>

<file path=xl/sharedStrings.xml><?xml version="1.0" encoding="utf-8"?>
<sst xmlns="http://schemas.openxmlformats.org/spreadsheetml/2006/main" count="44" uniqueCount="29">
  <si>
    <t>Domingo</t>
  </si>
  <si>
    <t>Concluir rotina de exercício</t>
  </si>
  <si>
    <t>Consertar minha bicicleta</t>
  </si>
  <si>
    <t>Confira novos filmes de terror!</t>
  </si>
  <si>
    <t>Pessoal</t>
  </si>
  <si>
    <t>Segunda</t>
  </si>
  <si>
    <t>Iniciar meu novo projeto!</t>
  </si>
  <si>
    <t>Reunião do projeto às 10</t>
  </si>
  <si>
    <t>Jantar familiar com a April</t>
  </si>
  <si>
    <t>Outros</t>
  </si>
  <si>
    <t>Trabalho</t>
  </si>
  <si>
    <t>Terça-feira</t>
  </si>
  <si>
    <t>Quarta</t>
  </si>
  <si>
    <t>Revisão do andamento do projeto</t>
  </si>
  <si>
    <t>Ligar para o Ian</t>
  </si>
  <si>
    <t>Quinta-feira</t>
  </si>
  <si>
    <t>Aniversário da Mamãe</t>
  </si>
  <si>
    <t>Abrir conta de investimentos</t>
  </si>
  <si>
    <t>Aniversário</t>
  </si>
  <si>
    <t>Sexta</t>
  </si>
  <si>
    <t>Sábado</t>
  </si>
  <si>
    <t>Metas e prioridades</t>
  </si>
  <si>
    <t>D</t>
  </si>
  <si>
    <t>S</t>
  </si>
  <si>
    <t>T</t>
  </si>
  <si>
    <t>Q</t>
  </si>
  <si>
    <t xml:space="preserve"> </t>
  </si>
  <si>
    <t>Residencial</t>
  </si>
  <si>
    <t>maio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</si>
</sst>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164" formatCode="_(* #,##0_);_(* \(#,##0\);_(* &quot;-&quot;_);_(@_)"/>
    <numFmt numFmtId="165" formatCode="_(* #,##0.00_);_(* \(#,##0.00\);_(* &quot;-&quot;??_);_(@_)"/>
    <numFmt numFmtId="166" formatCode="&quot;• &quot;@"/>
    <numFmt numFmtId="167" formatCode=";;;"/>
    <numFmt numFmtId="168" formatCode="mmm\ yyyy"/>
    <numFmt numFmtId="169" formatCode="mmmm\ yyyy"/>
    <numFmt numFmtId="170" formatCode="dd"/>
    <numFmt numFmtId="171" formatCode="mmmm"/>
    <numFmt numFmtId="172" formatCode="d"/>
  </numFmts>
  <fonts count="29" x14ac:knownFonts="1">
    <font>
      <sz val="11"/>
      <color theme="1"/>
      <name val="Consolas"/>
      <family val="2"/>
      <scheme val="minor"/>
    </font>
    <font>
      <sz val="11"/>
      <color theme="1" tint="0.14999847407452621"/>
      <name val="Consolas"/>
      <family val="2"/>
      <scheme val="minor"/>
    </font>
    <font>
      <sz val="11"/>
      <color theme="1" tint="0.14999847407452621"/>
      <name val="Century Gothic"/>
      <family val="2"/>
      <scheme val="major"/>
    </font>
    <font>
      <sz val="11"/>
      <color theme="1" tint="0.14999847407452621"/>
      <name val="Consolas"/>
      <family val="3"/>
      <scheme val="minor"/>
    </font>
    <font>
      <sz val="12"/>
      <color theme="1" tint="0.14999847407452621"/>
      <name val="Consolas"/>
      <family val="3"/>
      <scheme val="minor"/>
    </font>
    <font>
      <sz val="14"/>
      <color theme="1" tint="0.249977111117893"/>
      <name val="Century Gothic"/>
      <family val="2"/>
      <scheme val="major"/>
    </font>
    <font>
      <sz val="12"/>
      <color theme="1" tint="0.249977111117893"/>
      <name val="Century Gothic"/>
      <family val="2"/>
      <scheme val="major"/>
    </font>
    <font>
      <sz val="12"/>
      <color theme="1" tint="0.14999847407452621"/>
      <name val="Century Gothic"/>
      <family val="2"/>
      <scheme val="major"/>
    </font>
    <font>
      <sz val="11"/>
      <color theme="1" tint="0.34998626667073579"/>
      <name val="Century Gothic"/>
      <family val="2"/>
      <scheme val="major"/>
    </font>
    <font>
      <sz val="36"/>
      <color theme="1" tint="0.249977111117893"/>
      <name val="Century Gothic"/>
      <family val="2"/>
      <scheme val="major"/>
    </font>
    <font>
      <sz val="36"/>
      <color theme="1" tint="0.14999847407452621"/>
      <name val="Consolas"/>
      <family val="3"/>
      <scheme val="minor"/>
    </font>
    <font>
      <sz val="36"/>
      <color theme="1" tint="0.14999847407452621"/>
      <name val="Consolas"/>
      <family val="2"/>
      <scheme val="minor"/>
    </font>
    <font>
      <sz val="11"/>
      <color theme="1"/>
      <name val="Consolas"/>
      <family val="2"/>
      <scheme val="minor"/>
    </font>
    <font>
      <sz val="18"/>
      <color theme="3"/>
      <name val="Century Gothic"/>
      <family val="2"/>
      <scheme val="major"/>
    </font>
    <font>
      <b/>
      <sz val="15"/>
      <color theme="3"/>
      <name val="Consolas"/>
      <family val="2"/>
      <scheme val="minor"/>
    </font>
    <font>
      <b/>
      <sz val="13"/>
      <color theme="3"/>
      <name val="Consolas"/>
      <family val="2"/>
      <scheme val="minor"/>
    </font>
    <font>
      <b/>
      <sz val="11"/>
      <color theme="3"/>
      <name val="Consolas"/>
      <family val="2"/>
      <scheme val="minor"/>
    </font>
    <font>
      <sz val="11"/>
      <color rgb="FF006100"/>
      <name val="Consolas"/>
      <family val="2"/>
      <scheme val="minor"/>
    </font>
    <font>
      <sz val="11"/>
      <color rgb="FF9C0006"/>
      <name val="Consolas"/>
      <family val="2"/>
      <scheme val="minor"/>
    </font>
    <font>
      <sz val="11"/>
      <color rgb="FF9C5700"/>
      <name val="Consolas"/>
      <family val="2"/>
      <scheme val="minor"/>
    </font>
    <font>
      <sz val="11"/>
      <color rgb="FF3F3F76"/>
      <name val="Consolas"/>
      <family val="2"/>
      <scheme val="minor"/>
    </font>
    <font>
      <b/>
      <sz val="11"/>
      <color rgb="FF3F3F3F"/>
      <name val="Consolas"/>
      <family val="2"/>
      <scheme val="minor"/>
    </font>
    <font>
      <b/>
      <sz val="11"/>
      <color rgb="FFFA7D00"/>
      <name val="Consolas"/>
      <family val="2"/>
      <scheme val="minor"/>
    </font>
    <font>
      <sz val="11"/>
      <color rgb="FFFA7D00"/>
      <name val="Consolas"/>
      <family val="2"/>
      <scheme val="minor"/>
    </font>
    <font>
      <b/>
      <sz val="11"/>
      <color theme="0"/>
      <name val="Consolas"/>
      <family val="2"/>
      <scheme val="minor"/>
    </font>
    <font>
      <sz val="11"/>
      <color rgb="FFFF0000"/>
      <name val="Consolas"/>
      <family val="2"/>
      <scheme val="minor"/>
    </font>
    <font>
      <i/>
      <sz val="11"/>
      <color rgb="FF7F7F7F"/>
      <name val="Consolas"/>
      <family val="2"/>
      <scheme val="minor"/>
    </font>
    <font>
      <b/>
      <sz val="11"/>
      <color theme="1"/>
      <name val="Consolas"/>
      <family val="2"/>
      <scheme val="minor"/>
    </font>
    <font>
      <sz val="11"/>
      <color theme="0"/>
      <name val="Consolas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0" tint="-0.14993743705557422"/>
      </top>
      <bottom/>
      <diagonal/>
    </border>
    <border>
      <left style="dotted">
        <color theme="0" tint="-0.14996795556505021"/>
      </left>
      <right/>
      <top/>
      <bottom/>
      <diagonal/>
    </border>
    <border>
      <left/>
      <right/>
      <top style="thin">
        <color theme="0" tint="-0.14990691854609822"/>
      </top>
      <bottom style="thin">
        <color theme="0" tint="-0.1499069185460982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 tint="-0.14993743705557422"/>
      </bottom>
      <diagonal/>
    </border>
    <border>
      <left/>
      <right style="thin">
        <color theme="0"/>
      </right>
      <top style="thin">
        <color theme="0"/>
      </top>
      <bottom style="thin">
        <color theme="0" tint="-0.14993743705557422"/>
      </bottom>
      <diagonal/>
    </border>
    <border>
      <left/>
      <right/>
      <top style="medium">
        <color theme="4"/>
      </top>
      <bottom style="dotted">
        <color theme="0" tint="-0.14996795556505021"/>
      </bottom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165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2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11" applyNumberFormat="0" applyFill="0" applyAlignment="0" applyProtection="0"/>
    <xf numFmtId="0" fontId="15" fillId="0" borderId="12" applyNumberFormat="0" applyFill="0" applyAlignment="0" applyProtection="0"/>
    <xf numFmtId="0" fontId="16" fillId="0" borderId="13" applyNumberFormat="0" applyFill="0" applyAlignment="0" applyProtection="0"/>
    <xf numFmtId="0" fontId="16" fillId="0" borderId="0" applyNumberFormat="0" applyFill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0" applyNumberFormat="0" applyBorder="0" applyAlignment="0" applyProtection="0"/>
    <xf numFmtId="0" fontId="20" fillId="6" borderId="14" applyNumberFormat="0" applyAlignment="0" applyProtection="0"/>
    <xf numFmtId="0" fontId="21" fillId="7" borderId="15" applyNumberFormat="0" applyAlignment="0" applyProtection="0"/>
    <xf numFmtId="0" fontId="22" fillId="7" borderId="14" applyNumberFormat="0" applyAlignment="0" applyProtection="0"/>
    <xf numFmtId="0" fontId="23" fillId="0" borderId="16" applyNumberFormat="0" applyFill="0" applyAlignment="0" applyProtection="0"/>
    <xf numFmtId="0" fontId="24" fillId="8" borderId="17" applyNumberFormat="0" applyAlignment="0" applyProtection="0"/>
    <xf numFmtId="0" fontId="25" fillId="0" borderId="0" applyNumberFormat="0" applyFill="0" applyBorder="0" applyAlignment="0" applyProtection="0"/>
    <xf numFmtId="0" fontId="12" fillId="9" borderId="18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19" applyNumberFormat="0" applyFill="0" applyAlignment="0" applyProtection="0"/>
    <xf numFmtId="0" fontId="28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28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28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28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6" fontId="3" fillId="0" borderId="0" xfId="0" applyNumberFormat="1" applyFont="1" applyAlignment="1">
      <alignment horizontal="left" vertical="center"/>
    </xf>
    <xf numFmtId="167" fontId="0" fillId="0" borderId="0" xfId="0" applyNumberFormat="1"/>
    <xf numFmtId="166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166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166" fontId="3" fillId="0" borderId="5" xfId="0" applyNumberFormat="1" applyFont="1" applyBorder="1" applyAlignment="1">
      <alignment horizontal="left" vertical="center"/>
    </xf>
    <xf numFmtId="167" fontId="3" fillId="0" borderId="6" xfId="0" applyNumberFormat="1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left" vertical="center"/>
    </xf>
    <xf numFmtId="167" fontId="3" fillId="0" borderId="8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68" fontId="9" fillId="0" borderId="0" xfId="0" applyNumberFormat="1" applyFont="1" applyAlignment="1">
      <alignment horizontal="left" vertical="center"/>
    </xf>
    <xf numFmtId="172" fontId="8" fillId="0" borderId="0" xfId="0" applyNumberFormat="1" applyFont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171" fontId="7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0" fontId="5" fillId="0" borderId="2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169" fontId="9" fillId="0" borderId="0" xfId="0" applyNumberFormat="1" applyFont="1" applyAlignment="1">
      <alignment horizontal="left" vertical="center"/>
    </xf>
    <xf numFmtId="170" fontId="5" fillId="0" borderId="0" xfId="0" applyNumberFormat="1" applyFont="1" applyAlignment="1">
      <alignment horizontal="left" vertical="center"/>
    </xf>
  </cellXfs>
  <cellStyles count="47">
    <cellStyle name="20% - Ênfase1" xfId="24" builtinId="30" customBuiltin="1"/>
    <cellStyle name="20% - Ênfase2" xfId="28" builtinId="34" customBuiltin="1"/>
    <cellStyle name="20% - Ênfase3" xfId="32" builtinId="38" customBuiltin="1"/>
    <cellStyle name="20% - Ênfase4" xfId="36" builtinId="42" customBuiltin="1"/>
    <cellStyle name="20% - Ênfase5" xfId="40" builtinId="46" customBuiltin="1"/>
    <cellStyle name="20% - Ênfase6" xfId="44" builtinId="50" customBuiltin="1"/>
    <cellStyle name="40% - Ênfase1" xfId="25" builtinId="31" customBuiltin="1"/>
    <cellStyle name="40% - Ênfase2" xfId="29" builtinId="35" customBuiltin="1"/>
    <cellStyle name="40% - Ênfase3" xfId="33" builtinId="39" customBuiltin="1"/>
    <cellStyle name="40% - Ênfase4" xfId="37" builtinId="43" customBuiltin="1"/>
    <cellStyle name="40% - Ênfase5" xfId="41" builtinId="47" customBuiltin="1"/>
    <cellStyle name="40% - Ênfase6" xfId="45" builtinId="51" customBuiltin="1"/>
    <cellStyle name="60% - Ênfase1" xfId="26" builtinId="32" customBuiltin="1"/>
    <cellStyle name="60% - Ênfase2" xfId="30" builtinId="36" customBuiltin="1"/>
    <cellStyle name="60% - Ênfase3" xfId="34" builtinId="40" customBuiltin="1"/>
    <cellStyle name="60% - Ênfase4" xfId="38" builtinId="44" customBuiltin="1"/>
    <cellStyle name="60% - Ênfase5" xfId="42" builtinId="48" customBuiltin="1"/>
    <cellStyle name="60% - Ênfase6" xfId="46" builtinId="52" customBuiltin="1"/>
    <cellStyle name="Bom" xfId="11" builtinId="26" customBuiltin="1"/>
    <cellStyle name="Cálculo" xfId="16" builtinId="22" customBuiltin="1"/>
    <cellStyle name="Célula de Verificação" xfId="18" builtinId="23" customBuiltin="1"/>
    <cellStyle name="Célula Vinculada" xfId="17" builtinId="24" customBuiltin="1"/>
    <cellStyle name="Ênfase1" xfId="23" builtinId="29" customBuiltin="1"/>
    <cellStyle name="Ênfase2" xfId="27" builtinId="33" customBuiltin="1"/>
    <cellStyle name="Ênfase3" xfId="31" builtinId="37" customBuiltin="1"/>
    <cellStyle name="Ênfase4" xfId="35" builtinId="41" customBuiltin="1"/>
    <cellStyle name="Ênfase5" xfId="39" builtinId="45" customBuiltin="1"/>
    <cellStyle name="Ênfase6" xfId="43" builtinId="49" customBuiltin="1"/>
    <cellStyle name="Entrada" xfId="14" builtinId="20" customBuiltin="1"/>
    <cellStyle name="Moeda" xfId="3" builtinId="4" customBuiltin="1"/>
    <cellStyle name="Moeda [0]" xfId="4" builtinId="7" customBuiltin="1"/>
    <cellStyle name="Neutro" xfId="13" builtinId="28" customBuiltin="1"/>
    <cellStyle name="Normal" xfId="0" builtinId="0" customBuiltin="1"/>
    <cellStyle name="Nota" xfId="20" builtinId="10" customBuiltin="1"/>
    <cellStyle name="Porcentagem" xfId="5" builtinId="5" customBuiltin="1"/>
    <cellStyle name="Ruim" xfId="12" builtinId="27" customBuiltin="1"/>
    <cellStyle name="Saída" xfId="15" builtinId="21" customBuiltin="1"/>
    <cellStyle name="Separador de milhares [0]" xfId="2" builtinId="6" customBuiltin="1"/>
    <cellStyle name="Texto de Aviso" xfId="19" builtinId="11" customBuiltin="1"/>
    <cellStyle name="Texto Explicativo" xfId="21" builtinId="53" customBuiltin="1"/>
    <cellStyle name="Título" xfId="6" builtinId="15" customBuiltin="1"/>
    <cellStyle name="Título 1" xfId="7" builtinId="16" customBuiltin="1"/>
    <cellStyle name="Título 2" xfId="8" builtinId="17" customBuiltin="1"/>
    <cellStyle name="Título 3" xfId="9" builtinId="18" customBuiltin="1"/>
    <cellStyle name="Título 4" xfId="10" builtinId="19" customBuiltin="1"/>
    <cellStyle name="Total" xfId="22" builtinId="25" customBuiltin="1"/>
    <cellStyle name="Vírgula" xfId="1" builtinId="3" customBuiltin="1"/>
  </cellStyles>
  <dxfs count="32"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  <dxf>
      <fill>
        <patternFill>
          <bgColor theme="5"/>
        </patternFill>
      </fill>
    </dxf>
    <dxf>
      <fill>
        <patternFill>
          <bgColor theme="7"/>
        </patternFill>
      </fill>
    </dxf>
    <dxf>
      <fill>
        <patternFill>
          <bgColor theme="9"/>
        </patternFill>
      </fill>
    </dxf>
    <dxf>
      <fill>
        <patternFill>
          <bgColor theme="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585314</xdr:colOff>
      <xdr:row>41</xdr:row>
      <xdr:rowOff>38099</xdr:rowOff>
    </xdr:to>
    <xdr:pic>
      <xdr:nvPicPr>
        <xdr:cNvPr id="5" name="Imagem 4" descr="Elemento decorativo. Fichário de espiral.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0"/>
          <a:ext cx="585314" cy="9820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6AB8EE"/>
      </a:accent1>
      <a:accent2>
        <a:srgbClr val="F8AE45"/>
      </a:accent2>
      <a:accent3>
        <a:srgbClr val="FCD1FF"/>
      </a:accent3>
      <a:accent4>
        <a:srgbClr val="FFEF90"/>
      </a:accent4>
      <a:accent5>
        <a:srgbClr val="A8D9F8"/>
      </a:accent5>
      <a:accent6>
        <a:srgbClr val="B4F8C8"/>
      </a:accent6>
      <a:hlink>
        <a:srgbClr val="0563C1"/>
      </a:hlink>
      <a:folHlink>
        <a:srgbClr val="954F72"/>
      </a:folHlink>
    </a:clrScheme>
    <a:fontScheme name="Custom 120">
      <a:majorFont>
        <a:latin typeface="Century Gothic"/>
        <a:ea typeface=""/>
        <a:cs typeface=""/>
      </a:majorFont>
      <a:minorFont>
        <a:latin typeface="Consola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F45"/>
  <sheetViews>
    <sheetView showGridLines="0" tabSelected="1" zoomScaleNormal="100" workbookViewId="0">
      <selection activeCell="C2" sqref="C2:G2"/>
    </sheetView>
  </sheetViews>
  <sheetFormatPr defaultColWidth="9" defaultRowHeight="18" customHeight="1" x14ac:dyDescent="0.25"/>
  <cols>
    <col min="1" max="1" width="3.375" style="1" customWidth="1"/>
    <col min="2" max="2" width="11.25" style="1" customWidth="1"/>
    <col min="3" max="3" width="30.625" style="3" customWidth="1"/>
    <col min="4" max="4" width="3.625" style="2" customWidth="1"/>
    <col min="5" max="5" width="1.625" style="1" customWidth="1"/>
    <col min="6" max="6" width="30.625" style="3" customWidth="1"/>
    <col min="7" max="7" width="3.625" style="2" customWidth="1"/>
    <col min="8" max="8" width="1.625" style="1" customWidth="1"/>
    <col min="9" max="9" width="30.625" style="3" customWidth="1"/>
    <col min="10" max="10" width="3.625" style="2" customWidth="1"/>
    <col min="11" max="11" width="1.625" style="1" customWidth="1"/>
    <col min="12" max="12" width="30.625" style="3" customWidth="1"/>
    <col min="13" max="13" width="3.625" style="2" customWidth="1"/>
    <col min="14" max="14" width="1.625" style="1" customWidth="1"/>
    <col min="15" max="15" width="30.625" style="3" customWidth="1"/>
    <col min="16" max="16" width="3.625" style="2" customWidth="1"/>
    <col min="17" max="17" width="1.625" style="1" customWidth="1"/>
    <col min="18" max="18" width="30.625" style="3" customWidth="1"/>
    <col min="19" max="19" width="3.625" style="2" customWidth="1"/>
    <col min="20" max="20" width="1.625" style="1" customWidth="1"/>
    <col min="21" max="21" width="30.625" style="3" customWidth="1"/>
    <col min="22" max="22" width="3.5" style="2" customWidth="1"/>
    <col min="23" max="24" width="1.625" style="1" customWidth="1"/>
    <col min="25" max="31" width="4.625" style="1" customWidth="1"/>
    <col min="32" max="32" width="1.625" style="1" customWidth="1"/>
    <col min="33" max="16384" width="9" style="1"/>
  </cols>
  <sheetData>
    <row r="1" spans="3:31" ht="9" customHeight="1" x14ac:dyDescent="0.25">
      <c r="AE1" s="1" t="s">
        <v>26</v>
      </c>
    </row>
    <row r="2" spans="3:31" s="14" customFormat="1" ht="66" customHeight="1" x14ac:dyDescent="0.25">
      <c r="C2" s="33" t="s">
        <v>28</v>
      </c>
      <c r="D2" s="33"/>
      <c r="E2" s="33"/>
      <c r="F2" s="33"/>
      <c r="G2" s="33"/>
      <c r="I2" s="26"/>
      <c r="J2" s="15"/>
      <c r="L2" s="26"/>
      <c r="M2" s="15"/>
      <c r="O2" s="16"/>
      <c r="P2" s="17"/>
      <c r="Q2" s="18"/>
      <c r="R2" s="16"/>
      <c r="S2" s="17"/>
      <c r="T2" s="18"/>
      <c r="U2" s="26"/>
      <c r="V2" s="15"/>
    </row>
    <row r="3" spans="3:31" ht="3" customHeight="1" x14ac:dyDescent="0.25">
      <c r="C3" s="5"/>
      <c r="D3" s="6"/>
      <c r="E3" s="7"/>
      <c r="F3" s="5"/>
      <c r="G3" s="6"/>
      <c r="H3" s="7"/>
      <c r="I3" s="5"/>
      <c r="J3" s="6"/>
      <c r="K3" s="7"/>
      <c r="L3" s="5"/>
      <c r="M3" s="6"/>
      <c r="N3" s="5"/>
      <c r="O3" s="5"/>
      <c r="P3" s="6"/>
      <c r="Q3" s="7"/>
      <c r="R3" s="5"/>
      <c r="S3" s="6"/>
      <c r="T3" s="7"/>
      <c r="U3" s="5"/>
      <c r="V3" s="6"/>
      <c r="W3" s="6"/>
      <c r="X3" s="6"/>
      <c r="Y3" s="6"/>
      <c r="Z3" s="6"/>
      <c r="AA3" s="6"/>
      <c r="AB3" s="6"/>
      <c r="AC3" s="6"/>
      <c r="AD3" s="6"/>
      <c r="AE3" s="6"/>
    </row>
    <row r="4" spans="3:31" s="12" customFormat="1" ht="35.25" customHeight="1" thickBot="1" x14ac:dyDescent="0.3">
      <c r="C4" s="30" t="s">
        <v>0</v>
      </c>
      <c r="D4" s="30"/>
      <c r="F4" s="30" t="s">
        <v>5</v>
      </c>
      <c r="G4" s="30"/>
      <c r="I4" s="30" t="s">
        <v>11</v>
      </c>
      <c r="J4" s="30"/>
      <c r="L4" s="30" t="s">
        <v>12</v>
      </c>
      <c r="M4" s="30"/>
      <c r="O4" s="30" t="s">
        <v>15</v>
      </c>
      <c r="P4" s="30"/>
      <c r="R4" s="30" t="s">
        <v>19</v>
      </c>
      <c r="S4" s="30"/>
      <c r="U4" s="30" t="s">
        <v>20</v>
      </c>
      <c r="V4" s="30"/>
      <c r="Y4" s="30" t="s">
        <v>21</v>
      </c>
      <c r="Z4" s="30"/>
      <c r="AA4" s="30"/>
      <c r="AB4" s="30"/>
      <c r="AC4" s="30"/>
      <c r="AD4" s="30"/>
      <c r="AE4" s="30"/>
    </row>
    <row r="5" spans="3:31" s="9" customFormat="1" ht="18" customHeight="1" x14ac:dyDescent="0.25">
      <c r="C5" s="34" t="str">
        <f>IF(MONTH(ThisMonth_WeekStart+1)&lt;&gt;MONTH(ThisMonth),"",ThisMonth_WeekStart+1)</f>
        <v/>
      </c>
      <c r="D5" s="34"/>
      <c r="E5" s="11"/>
      <c r="F5" s="34" t="str">
        <f>IF(MONTH(ThisMonth_WeekStart+2)&lt;&gt;MONTH(ThisMonth),"",ThisMonth_WeekStart+2)</f>
        <v/>
      </c>
      <c r="G5" s="34"/>
      <c r="H5" s="11"/>
      <c r="I5" s="34" t="str">
        <f>IF(MONTH(ThisMonth_WeekStart+3)&lt;&gt;MONTH(ThisMonth),"",ThisMonth_WeekStart+3)</f>
        <v/>
      </c>
      <c r="J5" s="34"/>
      <c r="K5" s="11"/>
      <c r="L5" s="34" t="str">
        <f>IF(MONTH(ThisMonth_WeekStart+4)&lt;&gt;MONTH(ThisMonth),"",ThisMonth_WeekStart+4)</f>
        <v/>
      </c>
      <c r="M5" s="34"/>
      <c r="N5" s="11"/>
      <c r="O5" s="34">
        <f>IF(MONTH(ThisMonth_WeekStart+5)&lt;&gt;MONTH(ThisMonth),"",ThisMonth_WeekStart+5)</f>
        <v>45778</v>
      </c>
      <c r="P5" s="34"/>
      <c r="Q5" s="11"/>
      <c r="R5" s="34">
        <f>IF(MONTH(ThisMonth_WeekStart+6)&lt;&gt;MONTH(ThisMonth),"",ThisMonth_WeekStart+6)</f>
        <v>45779</v>
      </c>
      <c r="S5" s="34"/>
      <c r="T5" s="11"/>
      <c r="U5" s="34">
        <f>IF(MONTH(ThisMonth_WeekStart+7)&lt;&gt;MONTH(ThisMonth),"",ThisMonth_WeekStart+7)</f>
        <v>45780</v>
      </c>
      <c r="V5" s="34"/>
      <c r="W5" s="11"/>
      <c r="X5" s="10"/>
      <c r="Y5" s="32"/>
      <c r="Z5" s="32"/>
      <c r="AA5" s="32"/>
      <c r="AB5" s="32"/>
      <c r="AC5" s="32"/>
      <c r="AD5" s="32"/>
      <c r="AE5" s="32"/>
    </row>
    <row r="6" spans="3:31" s="2" customFormat="1" ht="18" customHeight="1" x14ac:dyDescent="0.25">
      <c r="C6" s="20"/>
      <c r="D6" s="21"/>
      <c r="F6" s="20"/>
      <c r="G6" s="21" t="s">
        <v>9</v>
      </c>
      <c r="I6" s="20"/>
      <c r="J6" s="21"/>
      <c r="L6" s="20"/>
      <c r="M6" s="21"/>
      <c r="O6" s="20"/>
      <c r="P6" s="21"/>
      <c r="R6" s="20"/>
      <c r="S6" s="21"/>
      <c r="U6" s="20"/>
      <c r="V6" s="21"/>
      <c r="X6" s="8"/>
      <c r="Y6" s="28"/>
      <c r="Z6" s="28"/>
      <c r="AA6" s="28"/>
      <c r="AB6" s="28"/>
      <c r="AC6" s="28"/>
      <c r="AD6" s="28"/>
      <c r="AE6" s="28"/>
    </row>
    <row r="7" spans="3:31" s="2" customFormat="1" ht="18" customHeight="1" x14ac:dyDescent="0.25">
      <c r="C7" s="20"/>
      <c r="D7" s="21"/>
      <c r="F7" s="20"/>
      <c r="G7" s="21"/>
      <c r="I7" s="20"/>
      <c r="J7" s="21"/>
      <c r="L7" s="20"/>
      <c r="M7" s="21"/>
      <c r="O7" s="20"/>
      <c r="P7" s="21"/>
      <c r="R7" s="20"/>
      <c r="S7" s="21"/>
      <c r="U7" s="20"/>
      <c r="V7" s="21"/>
      <c r="X7" s="8"/>
      <c r="Y7" s="28"/>
      <c r="Z7" s="28"/>
      <c r="AA7" s="28"/>
      <c r="AB7" s="28"/>
      <c r="AC7" s="28"/>
      <c r="AD7" s="28"/>
      <c r="AE7" s="28"/>
    </row>
    <row r="8" spans="3:31" s="2" customFormat="1" ht="18" customHeight="1" x14ac:dyDescent="0.25">
      <c r="C8" s="20"/>
      <c r="D8" s="21"/>
      <c r="F8" s="20"/>
      <c r="G8" s="21"/>
      <c r="I8" s="20"/>
      <c r="J8" s="21"/>
      <c r="L8" s="20"/>
      <c r="M8" s="21"/>
      <c r="O8" s="20"/>
      <c r="P8" s="21"/>
      <c r="R8" s="20"/>
      <c r="S8" s="21"/>
      <c r="U8" s="20"/>
      <c r="V8" s="21"/>
      <c r="X8" s="8"/>
      <c r="Y8" s="28"/>
      <c r="Z8" s="28"/>
      <c r="AA8" s="28"/>
      <c r="AB8" s="28"/>
      <c r="AC8" s="28"/>
      <c r="AD8" s="28"/>
      <c r="AE8" s="28"/>
    </row>
    <row r="9" spans="3:31" s="2" customFormat="1" ht="18" customHeight="1" x14ac:dyDescent="0.25">
      <c r="C9" s="20"/>
      <c r="D9" s="21"/>
      <c r="F9" s="20"/>
      <c r="G9" s="21"/>
      <c r="I9" s="20"/>
      <c r="J9" s="21"/>
      <c r="L9" s="20"/>
      <c r="M9" s="21"/>
      <c r="O9" s="20"/>
      <c r="P9" s="21"/>
      <c r="R9" s="20"/>
      <c r="S9" s="21"/>
      <c r="U9" s="20"/>
      <c r="V9" s="21"/>
      <c r="X9" s="8"/>
      <c r="Y9" s="28"/>
      <c r="Z9" s="28"/>
      <c r="AA9" s="28"/>
      <c r="AB9" s="28"/>
      <c r="AC9" s="28"/>
      <c r="AD9" s="28"/>
      <c r="AE9" s="28"/>
    </row>
    <row r="10" spans="3:31" s="2" customFormat="1" ht="18" customHeight="1" x14ac:dyDescent="0.25">
      <c r="C10" s="22"/>
      <c r="D10" s="23"/>
      <c r="F10" s="22"/>
      <c r="G10" s="23"/>
      <c r="I10" s="22"/>
      <c r="J10" s="23"/>
      <c r="L10" s="22"/>
      <c r="M10" s="23"/>
      <c r="O10" s="22"/>
      <c r="P10" s="23"/>
      <c r="R10" s="22"/>
      <c r="S10" s="23"/>
      <c r="U10" s="22"/>
      <c r="V10" s="23"/>
      <c r="X10" s="8"/>
      <c r="Y10" s="28"/>
      <c r="Z10" s="28"/>
      <c r="AA10" s="28"/>
      <c r="AB10" s="28"/>
      <c r="AC10" s="28"/>
      <c r="AD10" s="28"/>
      <c r="AE10" s="28"/>
    </row>
    <row r="11" spans="3:31" s="9" customFormat="1" ht="18" customHeight="1" x14ac:dyDescent="0.25">
      <c r="C11" s="31">
        <f>IF(MONTH(ThisMonth_WeekStart+8)&lt;&gt;MONTH(ThisMonth),"",ThisMonth_WeekStart+8)</f>
        <v>45781</v>
      </c>
      <c r="D11" s="31"/>
      <c r="E11" s="11"/>
      <c r="F11" s="31">
        <f>IF(MONTH(ThisMonth_WeekStart+9)&lt;&gt;MONTH(ThisMonth),"",ThisMonth_WeekStart+9)</f>
        <v>45782</v>
      </c>
      <c r="G11" s="31"/>
      <c r="H11" s="11"/>
      <c r="I11" s="31">
        <f>IF(MONTH(ThisMonth_WeekStart+10)&lt;&gt;MONTH(ThisMonth),"",ThisMonth_WeekStart+10)</f>
        <v>45783</v>
      </c>
      <c r="J11" s="31"/>
      <c r="K11" s="11"/>
      <c r="L11" s="31">
        <f>IF(MONTH(ThisMonth_WeekStart+11)&lt;&gt;MONTH(ThisMonth),"",ThisMonth_WeekStart+11)</f>
        <v>45784</v>
      </c>
      <c r="M11" s="31"/>
      <c r="N11" s="11"/>
      <c r="O11" s="31">
        <f>IF(MONTH(ThisMonth_WeekStart+12)&lt;&gt;MONTH(ThisMonth),"",ThisMonth_WeekStart+12)</f>
        <v>45785</v>
      </c>
      <c r="P11" s="31"/>
      <c r="Q11" s="11"/>
      <c r="R11" s="31">
        <f>IF(MONTH(ThisMonth_WeekStart+13)&lt;&gt;MONTH(ThisMonth),"",ThisMonth_WeekStart+13)</f>
        <v>45786</v>
      </c>
      <c r="S11" s="31"/>
      <c r="T11" s="11"/>
      <c r="U11" s="31">
        <f>IF(MONTH(ThisMonth_WeekStart+14)&lt;&gt;MONTH(ThisMonth),"",ThisMonth_WeekStart+14)</f>
        <v>45787</v>
      </c>
      <c r="V11" s="31"/>
      <c r="W11" s="11"/>
      <c r="X11" s="10"/>
      <c r="Y11" s="28"/>
      <c r="Z11" s="28"/>
      <c r="AA11" s="28"/>
      <c r="AB11" s="28"/>
      <c r="AC11" s="28"/>
      <c r="AD11" s="28"/>
      <c r="AE11" s="28"/>
    </row>
    <row r="12" spans="3:31" s="2" customFormat="1" ht="18" customHeight="1" x14ac:dyDescent="0.25">
      <c r="C12" s="20" t="s">
        <v>1</v>
      </c>
      <c r="D12" s="21" t="s">
        <v>4</v>
      </c>
      <c r="F12" s="20" t="s">
        <v>6</v>
      </c>
      <c r="G12" s="21" t="s">
        <v>10</v>
      </c>
      <c r="I12" s="20"/>
      <c r="J12" s="21"/>
      <c r="L12" s="20" t="s">
        <v>13</v>
      </c>
      <c r="M12" s="21"/>
      <c r="O12" s="20" t="s">
        <v>16</v>
      </c>
      <c r="P12" s="21" t="s">
        <v>18</v>
      </c>
      <c r="R12" s="20"/>
      <c r="S12" s="21"/>
      <c r="U12" s="20"/>
      <c r="V12" s="21"/>
      <c r="X12" s="8"/>
      <c r="Y12" s="28"/>
      <c r="Z12" s="28"/>
      <c r="AA12" s="28"/>
      <c r="AB12" s="28"/>
      <c r="AC12" s="28"/>
      <c r="AD12" s="28"/>
      <c r="AE12" s="28"/>
    </row>
    <row r="13" spans="3:31" s="2" customFormat="1" ht="18" customHeight="1" x14ac:dyDescent="0.25">
      <c r="C13" s="20" t="s">
        <v>2</v>
      </c>
      <c r="D13" s="21"/>
      <c r="F13" s="20" t="s">
        <v>7</v>
      </c>
      <c r="G13" s="21"/>
      <c r="I13" s="20"/>
      <c r="J13" s="21"/>
      <c r="L13" s="20" t="s">
        <v>14</v>
      </c>
      <c r="M13" s="21"/>
      <c r="O13" s="20" t="s">
        <v>17</v>
      </c>
      <c r="P13" s="21" t="s">
        <v>4</v>
      </c>
      <c r="R13" s="20"/>
      <c r="S13" s="21"/>
      <c r="U13" s="20"/>
      <c r="V13" s="21"/>
      <c r="X13" s="8"/>
      <c r="Y13" s="28"/>
      <c r="Z13" s="28"/>
      <c r="AA13" s="28"/>
      <c r="AB13" s="28"/>
      <c r="AC13" s="28"/>
      <c r="AD13" s="28"/>
      <c r="AE13" s="28"/>
    </row>
    <row r="14" spans="3:31" s="2" customFormat="1" ht="18" customHeight="1" x14ac:dyDescent="0.25">
      <c r="C14" s="20" t="s">
        <v>3</v>
      </c>
      <c r="D14" s="21"/>
      <c r="F14" s="20" t="s">
        <v>8</v>
      </c>
      <c r="G14" s="21"/>
      <c r="I14" s="20"/>
      <c r="J14" s="21"/>
      <c r="L14" s="20"/>
      <c r="M14" s="21"/>
      <c r="O14" s="20"/>
      <c r="P14" s="21"/>
      <c r="R14" s="20"/>
      <c r="S14" s="21"/>
      <c r="U14" s="20"/>
      <c r="V14" s="21"/>
      <c r="X14" s="8"/>
      <c r="Y14" s="28"/>
      <c r="Z14" s="28"/>
      <c r="AA14" s="28"/>
      <c r="AB14" s="28"/>
      <c r="AC14" s="28"/>
      <c r="AD14" s="28"/>
      <c r="AE14" s="28"/>
    </row>
    <row r="15" spans="3:31" s="2" customFormat="1" ht="18" customHeight="1" x14ac:dyDescent="0.25">
      <c r="C15" s="20"/>
      <c r="D15" s="21"/>
      <c r="F15" s="20"/>
      <c r="G15" s="21"/>
      <c r="I15" s="20"/>
      <c r="J15" s="21"/>
      <c r="L15" s="20"/>
      <c r="M15" s="21"/>
      <c r="O15" s="20"/>
      <c r="P15" s="21"/>
      <c r="R15" s="20"/>
      <c r="S15" s="21"/>
      <c r="U15" s="20"/>
      <c r="V15" s="21"/>
      <c r="X15" s="8"/>
      <c r="Y15" s="28"/>
      <c r="Z15" s="28"/>
      <c r="AA15" s="28"/>
      <c r="AB15" s="28"/>
      <c r="AC15" s="28"/>
      <c r="AD15" s="28"/>
      <c r="AE15" s="28"/>
    </row>
    <row r="16" spans="3:31" s="2" customFormat="1" ht="18" customHeight="1" x14ac:dyDescent="0.25">
      <c r="C16" s="22"/>
      <c r="D16" s="23"/>
      <c r="F16" s="22"/>
      <c r="G16" s="23"/>
      <c r="I16" s="22"/>
      <c r="J16" s="23"/>
      <c r="L16" s="22"/>
      <c r="M16" s="23"/>
      <c r="O16" s="22"/>
      <c r="P16" s="23"/>
      <c r="R16" s="22"/>
      <c r="S16" s="23"/>
      <c r="U16" s="22"/>
      <c r="V16" s="23"/>
      <c r="X16" s="8"/>
      <c r="Y16" s="28"/>
      <c r="Z16" s="28"/>
      <c r="AA16" s="28"/>
      <c r="AB16" s="28"/>
      <c r="AC16" s="28"/>
      <c r="AD16" s="28"/>
      <c r="AE16" s="28"/>
    </row>
    <row r="17" spans="3:31" s="9" customFormat="1" ht="18" customHeight="1" x14ac:dyDescent="0.25">
      <c r="C17" s="31">
        <f>IF(MONTH(ThisMonth_WeekStart+15)&lt;&gt;MONTH(ThisMonth),"",ThisMonth_WeekStart+15)</f>
        <v>45788</v>
      </c>
      <c r="D17" s="31"/>
      <c r="E17" s="11"/>
      <c r="F17" s="31">
        <f>IF(MONTH(ThisMonth_WeekStart+16)&lt;&gt;MONTH(ThisMonth),"",ThisMonth_WeekStart+16)</f>
        <v>45789</v>
      </c>
      <c r="G17" s="31"/>
      <c r="H17" s="11"/>
      <c r="I17" s="31">
        <f>IF(MONTH(ThisMonth_WeekStart+17)&lt;&gt;MONTH(ThisMonth),"",ThisMonth_WeekStart+17)</f>
        <v>45790</v>
      </c>
      <c r="J17" s="31"/>
      <c r="K17" s="11"/>
      <c r="L17" s="31">
        <f>IF(MONTH(ThisMonth_WeekStart+18)&lt;&gt;MONTH(ThisMonth),"",ThisMonth_WeekStart+18)</f>
        <v>45791</v>
      </c>
      <c r="M17" s="31"/>
      <c r="N17" s="11"/>
      <c r="O17" s="31">
        <f>IF(MONTH(ThisMonth_WeekStart+19)&lt;&gt;MONTH(ThisMonth),"",ThisMonth_WeekStart+19)</f>
        <v>45792</v>
      </c>
      <c r="P17" s="31"/>
      <c r="Q17" s="11"/>
      <c r="R17" s="31">
        <f>IF(MONTH(ThisMonth_WeekStart+20)&lt;&gt;MONTH(ThisMonth),"",ThisMonth_WeekStart+20)</f>
        <v>45793</v>
      </c>
      <c r="S17" s="31"/>
      <c r="T17" s="11"/>
      <c r="U17" s="31">
        <f>IF(MONTH(ThisMonth_WeekStart+21)&lt;&gt;MONTH(ThisMonth),"",ThisMonth_WeekStart+21)</f>
        <v>45794</v>
      </c>
      <c r="V17" s="31"/>
      <c r="W17" s="11"/>
      <c r="X17" s="10"/>
      <c r="Y17" s="28"/>
      <c r="Z17" s="28"/>
      <c r="AA17" s="28"/>
      <c r="AB17" s="28"/>
      <c r="AC17" s="28"/>
      <c r="AD17" s="28"/>
      <c r="AE17" s="28"/>
    </row>
    <row r="18" spans="3:31" s="2" customFormat="1" ht="18" customHeight="1" x14ac:dyDescent="0.25">
      <c r="C18" s="20"/>
      <c r="D18" s="21"/>
      <c r="F18" s="20"/>
      <c r="G18" s="21"/>
      <c r="I18" s="20"/>
      <c r="J18" s="21"/>
      <c r="L18" s="20"/>
      <c r="M18" s="21"/>
      <c r="O18" s="20"/>
      <c r="P18" s="21"/>
      <c r="R18" s="20"/>
      <c r="S18" s="21"/>
      <c r="U18" s="20"/>
      <c r="V18" s="21"/>
      <c r="X18" s="8"/>
      <c r="Y18" s="28"/>
      <c r="Z18" s="28"/>
      <c r="AA18" s="28"/>
      <c r="AB18" s="28"/>
      <c r="AC18" s="28"/>
      <c r="AD18" s="28"/>
      <c r="AE18" s="28"/>
    </row>
    <row r="19" spans="3:31" s="2" customFormat="1" ht="18" customHeight="1" x14ac:dyDescent="0.25">
      <c r="C19" s="20"/>
      <c r="D19" s="21"/>
      <c r="F19" s="20"/>
      <c r="G19" s="21"/>
      <c r="I19" s="20"/>
      <c r="J19" s="21"/>
      <c r="L19" s="20"/>
      <c r="M19" s="21"/>
      <c r="O19" s="20"/>
      <c r="P19" s="21"/>
      <c r="R19" s="20"/>
      <c r="S19" s="21"/>
      <c r="U19" s="20"/>
      <c r="V19" s="21"/>
      <c r="X19" s="8"/>
      <c r="Y19" s="28"/>
      <c r="Z19" s="28"/>
      <c r="AA19" s="28"/>
      <c r="AB19" s="28"/>
      <c r="AC19" s="28"/>
      <c r="AD19" s="28"/>
      <c r="AE19" s="28"/>
    </row>
    <row r="20" spans="3:31" s="2" customFormat="1" ht="18" customHeight="1" x14ac:dyDescent="0.25">
      <c r="C20" s="20"/>
      <c r="D20" s="21"/>
      <c r="F20" s="20"/>
      <c r="G20" s="21"/>
      <c r="I20" s="20"/>
      <c r="J20" s="21"/>
      <c r="L20" s="20"/>
      <c r="M20" s="21"/>
      <c r="O20" s="20"/>
      <c r="P20" s="21"/>
      <c r="R20" s="20"/>
      <c r="S20" s="21"/>
      <c r="U20" s="20"/>
      <c r="V20" s="21"/>
      <c r="X20" s="8"/>
      <c r="Y20" s="28"/>
      <c r="Z20" s="28"/>
      <c r="AA20" s="28"/>
      <c r="AB20" s="28"/>
      <c r="AC20" s="28"/>
      <c r="AD20" s="28"/>
      <c r="AE20" s="28"/>
    </row>
    <row r="21" spans="3:31" s="2" customFormat="1" ht="18" customHeight="1" x14ac:dyDescent="0.25">
      <c r="C21" s="20"/>
      <c r="D21" s="21"/>
      <c r="F21" s="20"/>
      <c r="G21" s="21"/>
      <c r="I21" s="20"/>
      <c r="J21" s="21"/>
      <c r="L21" s="20"/>
      <c r="M21" s="21"/>
      <c r="O21" s="20"/>
      <c r="P21" s="21"/>
      <c r="R21" s="20"/>
      <c r="S21" s="21"/>
      <c r="U21" s="20"/>
      <c r="V21" s="21"/>
      <c r="X21" s="8"/>
      <c r="Y21" s="28"/>
      <c r="Z21" s="28"/>
      <c r="AA21" s="28"/>
      <c r="AB21" s="28"/>
      <c r="AC21" s="28"/>
      <c r="AD21" s="28"/>
      <c r="AE21" s="28"/>
    </row>
    <row r="22" spans="3:31" s="2" customFormat="1" ht="18" customHeight="1" x14ac:dyDescent="0.25">
      <c r="C22" s="22"/>
      <c r="D22" s="23"/>
      <c r="F22" s="22"/>
      <c r="G22" s="23"/>
      <c r="I22" s="22"/>
      <c r="J22" s="23"/>
      <c r="L22" s="22"/>
      <c r="M22" s="23"/>
      <c r="O22" s="22"/>
      <c r="P22" s="23"/>
      <c r="R22" s="22"/>
      <c r="S22" s="23"/>
      <c r="U22" s="22"/>
      <c r="V22" s="23"/>
      <c r="X22" s="8"/>
      <c r="Y22" s="28"/>
      <c r="Z22" s="28"/>
      <c r="AA22" s="28"/>
      <c r="AB22" s="28"/>
      <c r="AC22" s="28"/>
      <c r="AD22" s="28"/>
      <c r="AE22" s="28"/>
    </row>
    <row r="23" spans="3:31" s="9" customFormat="1" ht="18" customHeight="1" x14ac:dyDescent="0.25">
      <c r="C23" s="31">
        <f>IF(MONTH(ThisMonth_WeekStart+22)&lt;&gt;MONTH(ThisMonth),"",ThisMonth_WeekStart+22)</f>
        <v>45795</v>
      </c>
      <c r="D23" s="31"/>
      <c r="E23" s="11"/>
      <c r="F23" s="31">
        <f>IF(MONTH(ThisMonth_WeekStart+23)&lt;&gt;MONTH(ThisMonth),"",ThisMonth_WeekStart+23)</f>
        <v>45796</v>
      </c>
      <c r="G23" s="31"/>
      <c r="H23" s="11"/>
      <c r="I23" s="31">
        <f>IF(MONTH(ThisMonth_WeekStart+24)&lt;&gt;MONTH(ThisMonth),"",ThisMonth_WeekStart+24)</f>
        <v>45797</v>
      </c>
      <c r="J23" s="31"/>
      <c r="K23" s="11"/>
      <c r="L23" s="31">
        <f>IF(MONTH(ThisMonth_WeekStart+25)&lt;&gt;MONTH(ThisMonth),"",ThisMonth_WeekStart+25)</f>
        <v>45798</v>
      </c>
      <c r="M23" s="31"/>
      <c r="N23" s="11"/>
      <c r="O23" s="31">
        <f>IF(MONTH(ThisMonth_WeekStart+26)&lt;&gt;MONTH(ThisMonth),"",ThisMonth_WeekStart+26)</f>
        <v>45799</v>
      </c>
      <c r="P23" s="31"/>
      <c r="Q23" s="11"/>
      <c r="R23" s="31">
        <f>IF(MONTH(ThisMonth_WeekStart+27)&lt;&gt;MONTH(ThisMonth),"",ThisMonth_WeekStart+27)</f>
        <v>45800</v>
      </c>
      <c r="S23" s="31"/>
      <c r="T23" s="11"/>
      <c r="U23" s="31">
        <f>IF(MONTH(ThisMonth_WeekStart+28)&lt;&gt;MONTH(ThisMonth),"",ThisMonth_WeekStart+28)</f>
        <v>45801</v>
      </c>
      <c r="V23" s="31"/>
      <c r="W23" s="11"/>
      <c r="X23" s="10"/>
    </row>
    <row r="24" spans="3:31" s="2" customFormat="1" ht="18" customHeight="1" x14ac:dyDescent="0.25">
      <c r="C24" s="20"/>
      <c r="D24" s="21"/>
      <c r="F24" s="20"/>
      <c r="G24" s="21"/>
      <c r="I24" s="20"/>
      <c r="J24" s="21"/>
      <c r="L24" s="20"/>
      <c r="M24" s="21"/>
      <c r="O24" s="20"/>
      <c r="P24" s="21"/>
      <c r="R24" s="20"/>
      <c r="S24" s="21"/>
      <c r="U24" s="20"/>
      <c r="V24" s="21"/>
      <c r="X24" s="8"/>
      <c r="Y24" s="29">
        <f>EDATE(ThisMonth,-1)</f>
        <v>45748</v>
      </c>
      <c r="Z24" s="29"/>
      <c r="AA24" s="29"/>
      <c r="AB24" s="29"/>
      <c r="AC24" s="29"/>
      <c r="AD24" s="29"/>
      <c r="AE24" s="29"/>
    </row>
    <row r="25" spans="3:31" s="2" customFormat="1" ht="18" customHeight="1" x14ac:dyDescent="0.25">
      <c r="C25" s="20"/>
      <c r="D25" s="21"/>
      <c r="F25" s="20"/>
      <c r="G25" s="21"/>
      <c r="I25" s="20"/>
      <c r="J25" s="21"/>
      <c r="L25" s="20"/>
      <c r="M25" s="21"/>
      <c r="O25" s="20"/>
      <c r="P25" s="21"/>
      <c r="R25" s="20"/>
      <c r="S25" s="21"/>
      <c r="U25" s="20"/>
      <c r="V25" s="21"/>
      <c r="X25" s="8"/>
      <c r="Y25" s="13" t="s">
        <v>22</v>
      </c>
      <c r="Z25" s="13" t="s">
        <v>23</v>
      </c>
      <c r="AA25" s="13" t="s">
        <v>24</v>
      </c>
      <c r="AB25" s="13" t="s">
        <v>25</v>
      </c>
      <c r="AC25" s="13" t="s">
        <v>25</v>
      </c>
      <c r="AD25" s="13" t="s">
        <v>23</v>
      </c>
      <c r="AE25" s="13" t="s">
        <v>23</v>
      </c>
    </row>
    <row r="26" spans="3:31" s="2" customFormat="1" ht="18" customHeight="1" x14ac:dyDescent="0.25">
      <c r="C26" s="20"/>
      <c r="D26" s="21"/>
      <c r="F26" s="20"/>
      <c r="G26" s="21"/>
      <c r="I26" s="20"/>
      <c r="J26" s="21"/>
      <c r="L26" s="20"/>
      <c r="M26" s="21"/>
      <c r="O26" s="20"/>
      <c r="P26" s="21"/>
      <c r="R26" s="20"/>
      <c r="S26" s="21"/>
      <c r="U26" s="20"/>
      <c r="V26" s="21"/>
      <c r="X26" s="8"/>
      <c r="Y26" s="27" t="str">
        <f>IF(MONTH(LastMonth_WeekStart+1)&lt;&gt;MONTH(LastMonth),"",LastMonth_WeekStart+1)</f>
        <v/>
      </c>
      <c r="Z26" s="27" t="str">
        <f>IF(MONTH(LastMonth_WeekStart+2)&lt;&gt;MONTH(LastMonth),"",LastMonth_WeekStart+2)</f>
        <v/>
      </c>
      <c r="AA26" s="27">
        <f>IF(MONTH(LastMonth_WeekStart+3)&lt;&gt;MONTH(LastMonth),"",LastMonth_WeekStart+3)</f>
        <v>45748</v>
      </c>
      <c r="AB26" s="27">
        <f>IF(MONTH(LastMonth_WeekStart+4)&lt;&gt;MONTH(LastMonth),"",LastMonth_WeekStart+4)</f>
        <v>45749</v>
      </c>
      <c r="AC26" s="27">
        <f>IF(MONTH(LastMonth_WeekStart+5)&lt;&gt;MONTH(LastMonth),"",LastMonth_WeekStart+5)</f>
        <v>45750</v>
      </c>
      <c r="AD26" s="27">
        <f>IF(MONTH(LastMonth_WeekStart+6)&lt;&gt;MONTH(LastMonth),"",LastMonth_WeekStart+6)</f>
        <v>45751</v>
      </c>
      <c r="AE26" s="27">
        <f>IF(MONTH(LastMonth_WeekStart+7)&lt;&gt;MONTH(LastMonth),"",LastMonth_WeekStart+7)</f>
        <v>45752</v>
      </c>
    </row>
    <row r="27" spans="3:31" s="2" customFormat="1" ht="18" customHeight="1" x14ac:dyDescent="0.25">
      <c r="C27" s="20"/>
      <c r="D27" s="21"/>
      <c r="F27" s="20"/>
      <c r="G27" s="21"/>
      <c r="I27" s="20"/>
      <c r="J27" s="21"/>
      <c r="L27" s="20"/>
      <c r="M27" s="21"/>
      <c r="O27" s="20"/>
      <c r="P27" s="21"/>
      <c r="R27" s="20"/>
      <c r="S27" s="21"/>
      <c r="U27" s="20"/>
      <c r="V27" s="21"/>
      <c r="X27" s="8"/>
      <c r="Y27" s="27">
        <f>IF(MONTH(LastMonth_WeekStart+8)&lt;&gt;MONTH(LastMonth),"",LastMonth_WeekStart+8)</f>
        <v>45753</v>
      </c>
      <c r="Z27" s="27">
        <f>IF(MONTH(LastMonth_WeekStart+9)&lt;&gt;MONTH(LastMonth),"",LastMonth_WeekStart+9)</f>
        <v>45754</v>
      </c>
      <c r="AA27" s="27">
        <f>IF(MONTH(LastMonth_WeekStart+10)&lt;&gt;MONTH(LastMonth),"",LastMonth_WeekStart+10)</f>
        <v>45755</v>
      </c>
      <c r="AB27" s="27">
        <f>IF(MONTH(LastMonth_WeekStart+11)&lt;&gt;MONTH(LastMonth),"",LastMonth_WeekStart+11)</f>
        <v>45756</v>
      </c>
      <c r="AC27" s="27">
        <f>IF(MONTH(LastMonth_WeekStart+12)&lt;&gt;MONTH(LastMonth),"",LastMonth_WeekStart+12)</f>
        <v>45757</v>
      </c>
      <c r="AD27" s="27">
        <f>IF(MONTH(LastMonth_WeekStart+13)&lt;&gt;MONTH(LastMonth),"",LastMonth_WeekStart+13)</f>
        <v>45758</v>
      </c>
      <c r="AE27" s="27">
        <f>IF(MONTH(LastMonth_WeekStart+14)&lt;&gt;MONTH(LastMonth),"",LastMonth_WeekStart+14)</f>
        <v>45759</v>
      </c>
    </row>
    <row r="28" spans="3:31" s="2" customFormat="1" ht="18" customHeight="1" x14ac:dyDescent="0.25">
      <c r="C28" s="22"/>
      <c r="D28" s="23"/>
      <c r="F28" s="22"/>
      <c r="G28" s="23"/>
      <c r="I28" s="22"/>
      <c r="J28" s="23"/>
      <c r="L28" s="22"/>
      <c r="M28" s="23"/>
      <c r="O28" s="22"/>
      <c r="P28" s="23"/>
      <c r="R28" s="22"/>
      <c r="S28" s="23"/>
      <c r="U28" s="22"/>
      <c r="V28" s="23"/>
      <c r="X28" s="8"/>
      <c r="Y28" s="27">
        <f>IF(MONTH(LastMonth_WeekStart+15)&lt;&gt;MONTH(LastMonth),"",LastMonth_WeekStart+15)</f>
        <v>45760</v>
      </c>
      <c r="Z28" s="27">
        <f>IF(MONTH(LastMonth_WeekStart+16)&lt;&gt;MONTH(LastMonth),"",LastMonth_WeekStart+16)</f>
        <v>45761</v>
      </c>
      <c r="AA28" s="27">
        <f>IF(MONTH(LastMonth_WeekStart+17)&lt;&gt;MONTH(LastMonth),"",LastMonth_WeekStart+17)</f>
        <v>45762</v>
      </c>
      <c r="AB28" s="27">
        <f>IF(MONTH(LastMonth_WeekStart+18)&lt;&gt;MONTH(LastMonth),"",LastMonth_WeekStart+18)</f>
        <v>45763</v>
      </c>
      <c r="AC28" s="27">
        <f>IF(MONTH(LastMonth_WeekStart+19)&lt;&gt;MONTH(LastMonth),"",LastMonth_WeekStart+19)</f>
        <v>45764</v>
      </c>
      <c r="AD28" s="27">
        <f>IF(MONTH(LastMonth_WeekStart+20)&lt;&gt;MONTH(LastMonth),"",LastMonth_WeekStart+20)</f>
        <v>45765</v>
      </c>
      <c r="AE28" s="27">
        <f>IF(MONTH(LastMonth_WeekStart+21)&lt;&gt;MONTH(LastMonth),"",LastMonth_WeekStart+21)</f>
        <v>45766</v>
      </c>
    </row>
    <row r="29" spans="3:31" s="9" customFormat="1" ht="18" customHeight="1" x14ac:dyDescent="0.25">
      <c r="C29" s="31">
        <f>IF(MONTH(ThisMonth_WeekStart+29)&lt;&gt;MONTH(ThisMonth),"",ThisMonth_WeekStart+29)</f>
        <v>45802</v>
      </c>
      <c r="D29" s="31"/>
      <c r="E29" s="11"/>
      <c r="F29" s="31">
        <f>IF(MONTH(ThisMonth_WeekStart+30)&lt;&gt;MONTH(ThisMonth),"",ThisMonth_WeekStart+30)</f>
        <v>45803</v>
      </c>
      <c r="G29" s="31"/>
      <c r="H29" s="11"/>
      <c r="I29" s="31">
        <f>IF(MONTH(ThisMonth_WeekStart+31)&lt;&gt;MONTH(ThisMonth),"",ThisMonth_WeekStart+31)</f>
        <v>45804</v>
      </c>
      <c r="J29" s="31"/>
      <c r="K29" s="11"/>
      <c r="L29" s="31">
        <f>IF(MONTH(ThisMonth_WeekStart+32)&lt;&gt;MONTH(ThisMonth),"",ThisMonth_WeekStart+32)</f>
        <v>45805</v>
      </c>
      <c r="M29" s="31"/>
      <c r="N29" s="11"/>
      <c r="O29" s="31">
        <f>IF(MONTH(ThisMonth_WeekStart+33)&lt;&gt;MONTH(ThisMonth),"",ThisMonth_WeekStart+33)</f>
        <v>45806</v>
      </c>
      <c r="P29" s="31"/>
      <c r="Q29" s="11"/>
      <c r="R29" s="31">
        <f>IF(MONTH(ThisMonth_WeekStart+34)&lt;&gt;MONTH(ThisMonth),"",ThisMonth_WeekStart+34)</f>
        <v>45807</v>
      </c>
      <c r="S29" s="31"/>
      <c r="T29" s="11"/>
      <c r="U29" s="31">
        <f>IF(MONTH(ThisMonth_WeekStart+35)&lt;&gt;MONTH(ThisMonth),"",ThisMonth_WeekStart+35)</f>
        <v>45808</v>
      </c>
      <c r="V29" s="31"/>
      <c r="W29" s="11"/>
      <c r="X29" s="10"/>
      <c r="Y29" s="27">
        <f>IF(MONTH(LastMonth_WeekStart+22)&lt;&gt;MONTH(LastMonth),"",LastMonth_WeekStart+22)</f>
        <v>45767</v>
      </c>
      <c r="Z29" s="27">
        <f>IF(MONTH(LastMonth_WeekStart+23)&lt;&gt;MONTH(LastMonth),"",LastMonth_WeekStart+23)</f>
        <v>45768</v>
      </c>
      <c r="AA29" s="27">
        <f>IF(MONTH(LastMonth_WeekStart+24)&lt;&gt;MONTH(LastMonth),"",LastMonth_WeekStart+24)</f>
        <v>45769</v>
      </c>
      <c r="AB29" s="27">
        <f>IF(MONTH(LastMonth_WeekStart+25)&lt;&gt;MONTH(LastMonth),"",LastMonth_WeekStart+25)</f>
        <v>45770</v>
      </c>
      <c r="AC29" s="27">
        <f>IF(MONTH(LastMonth_WeekStart+26)&lt;&gt;MONTH(LastMonth),"",LastMonth_WeekStart+26)</f>
        <v>45771</v>
      </c>
      <c r="AD29" s="27">
        <f>IF(MONTH(LastMonth_WeekStart+27)&lt;&gt;MONTH(LastMonth),"",LastMonth_WeekStart+27)</f>
        <v>45772</v>
      </c>
      <c r="AE29" s="27">
        <f>IF(MONTH(LastMonth_WeekStart+28)&lt;&gt;MONTH(LastMonth),"",LastMonth_WeekStart+28)</f>
        <v>45773</v>
      </c>
    </row>
    <row r="30" spans="3:31" s="2" customFormat="1" ht="18" customHeight="1" x14ac:dyDescent="0.25">
      <c r="C30" s="20"/>
      <c r="D30" s="21"/>
      <c r="F30" s="20"/>
      <c r="G30" s="21"/>
      <c r="I30" s="20"/>
      <c r="J30" s="21"/>
      <c r="L30" s="20"/>
      <c r="M30" s="21"/>
      <c r="O30" s="20"/>
      <c r="P30" s="21"/>
      <c r="R30" s="20"/>
      <c r="S30" s="21"/>
      <c r="U30" s="20"/>
      <c r="V30" s="21"/>
      <c r="X30" s="8"/>
      <c r="Y30" s="27">
        <f>IF(MONTH(LastMonth_WeekStart+29)&lt;&gt;MONTH(LastMonth),"",LastMonth_WeekStart+29)</f>
        <v>45774</v>
      </c>
      <c r="Z30" s="27">
        <f>IF(MONTH(LastMonth_WeekStart+30)&lt;&gt;MONTH(LastMonth),"",LastMonth_WeekStart+30)</f>
        <v>45775</v>
      </c>
      <c r="AA30" s="27">
        <f>IF(MONTH(LastMonth_WeekStart+31)&lt;&gt;MONTH(LastMonth),"",LastMonth_WeekStart+31)</f>
        <v>45776</v>
      </c>
      <c r="AB30" s="27">
        <f>IF(MONTH(LastMonth_WeekStart+32)&lt;&gt;MONTH(LastMonth),"",LastMonth_WeekStart+32)</f>
        <v>45777</v>
      </c>
      <c r="AC30" s="27" t="str">
        <f>IF(MONTH(LastMonth_WeekStart+33)&lt;&gt;MONTH(LastMonth),"",LastMonth_WeekStart+33)</f>
        <v/>
      </c>
      <c r="AD30" s="27" t="str">
        <f>IF(MONTH(LastMonth_WeekStart+34)&lt;&gt;MONTH(LastMonth),"",LastMonth_WeekStart+34)</f>
        <v/>
      </c>
      <c r="AE30" s="27" t="str">
        <f>IF(MONTH(LastMonth_WeekStart+35)&lt;&gt;MONTH(LastMonth),"",LastMonth_WeekStart+35)</f>
        <v/>
      </c>
    </row>
    <row r="31" spans="3:31" s="2" customFormat="1" ht="18" customHeight="1" x14ac:dyDescent="0.25">
      <c r="C31" s="20"/>
      <c r="D31" s="21"/>
      <c r="F31" s="20"/>
      <c r="G31" s="21"/>
      <c r="I31" s="20"/>
      <c r="J31" s="21"/>
      <c r="L31" s="20"/>
      <c r="M31" s="21"/>
      <c r="O31" s="20"/>
      <c r="P31" s="21"/>
      <c r="R31" s="20"/>
      <c r="S31" s="21"/>
      <c r="U31" s="20"/>
      <c r="V31" s="21"/>
      <c r="X31" s="8"/>
      <c r="Y31" s="27" t="str">
        <f>IF(MONTH(LastMonth_WeekStart+36)&lt;&gt;MONTH(LastMonth),"",LastMonth_WeekStart+36)</f>
        <v/>
      </c>
      <c r="Z31" s="27" t="str">
        <f>IF(MONTH(LastMonth_WeekStart+37)&lt;&gt;MONTH(LastMonth),"",LastMonth_WeekStart+37)</f>
        <v/>
      </c>
      <c r="AA31" s="27" t="str">
        <f>IF(MONTH(LastMonth_WeekStart+38)&lt;&gt;MONTH(LastMonth),"",LastMonth_WeekStart+38)</f>
        <v/>
      </c>
      <c r="AB31" s="27" t="str">
        <f>IF(MONTH(LastMonth_WeekStart+39)&lt;&gt;MONTH(LastMonth),"",LastMonth_WeekStart+39)</f>
        <v/>
      </c>
      <c r="AC31" s="27" t="str">
        <f>IF(MONTH(LastMonth_WeekStart+40)&lt;&gt;MONTH(LastMonth),"",LastMonth_WeekStart+40)</f>
        <v/>
      </c>
      <c r="AD31" s="27" t="str">
        <f>IF(MONTH(LastMonth_WeekStart+41)&lt;&gt;MONTH(LastMonth),"",LastMonth_WeekStart+41)</f>
        <v/>
      </c>
      <c r="AE31" s="27" t="str">
        <f>IF(MONTH(LastMonth_WeekStart+42)&lt;&gt;MONTH(LastMonth),"",LastMonth_WeekStart+42)</f>
        <v/>
      </c>
    </row>
    <row r="32" spans="3:31" s="2" customFormat="1" ht="18" customHeight="1" x14ac:dyDescent="0.25">
      <c r="C32" s="20"/>
      <c r="D32" s="21"/>
      <c r="F32" s="20"/>
      <c r="G32" s="21"/>
      <c r="I32" s="20"/>
      <c r="J32" s="21"/>
      <c r="L32" s="20"/>
      <c r="M32" s="21"/>
      <c r="O32" s="20"/>
      <c r="P32" s="21"/>
      <c r="R32" s="20"/>
      <c r="S32" s="21"/>
      <c r="U32" s="20"/>
      <c r="V32" s="21"/>
      <c r="X32" s="8"/>
    </row>
    <row r="33" spans="3:32" s="2" customFormat="1" ht="18" customHeight="1" x14ac:dyDescent="0.25">
      <c r="C33" s="20"/>
      <c r="D33" s="21"/>
      <c r="F33" s="20"/>
      <c r="G33" s="21"/>
      <c r="I33" s="20"/>
      <c r="J33" s="21"/>
      <c r="L33" s="20"/>
      <c r="M33" s="21"/>
      <c r="O33" s="20"/>
      <c r="P33" s="21"/>
      <c r="R33" s="20"/>
      <c r="S33" s="21"/>
      <c r="U33" s="20"/>
      <c r="V33" s="21"/>
      <c r="X33" s="8"/>
      <c r="Y33" s="29">
        <f>EDATE(ThisMonth,1)</f>
        <v>45809</v>
      </c>
      <c r="Z33" s="29"/>
      <c r="AA33" s="29"/>
      <c r="AB33" s="29"/>
      <c r="AC33" s="29"/>
      <c r="AD33" s="29"/>
      <c r="AE33" s="29"/>
    </row>
    <row r="34" spans="3:32" s="2" customFormat="1" ht="18" customHeight="1" x14ac:dyDescent="0.25">
      <c r="C34" s="22"/>
      <c r="D34" s="23"/>
      <c r="F34" s="22"/>
      <c r="G34" s="23"/>
      <c r="I34" s="22"/>
      <c r="J34" s="23"/>
      <c r="L34" s="22"/>
      <c r="M34" s="23"/>
      <c r="O34" s="22"/>
      <c r="P34" s="23"/>
      <c r="R34" s="22"/>
      <c r="S34" s="23"/>
      <c r="U34" s="22"/>
      <c r="V34" s="23"/>
      <c r="X34" s="8"/>
      <c r="Y34" s="13" t="s">
        <v>22</v>
      </c>
      <c r="Z34" s="13" t="s">
        <v>23</v>
      </c>
      <c r="AA34" s="13" t="s">
        <v>24</v>
      </c>
      <c r="AB34" s="13" t="s">
        <v>25</v>
      </c>
      <c r="AC34" s="13" t="s">
        <v>25</v>
      </c>
      <c r="AD34" s="13" t="s">
        <v>23</v>
      </c>
      <c r="AE34" s="13" t="s">
        <v>23</v>
      </c>
    </row>
    <row r="35" spans="3:32" s="9" customFormat="1" ht="18" customHeight="1" x14ac:dyDescent="0.25">
      <c r="C35" s="31" t="str">
        <f>IF(MONTH(ThisMonth_WeekStart+36)&lt;&gt;MONTH(ThisMonth),"",ThisMonth_WeekStart+36)</f>
        <v/>
      </c>
      <c r="D35" s="31"/>
      <c r="E35" s="11"/>
      <c r="F35" s="31" t="str">
        <f>IF(MONTH(ThisMonth_WeekStart+37)&lt;&gt;MONTH(ThisMonth),"",ThisMonth_WeekStart+37)</f>
        <v/>
      </c>
      <c r="G35" s="31"/>
      <c r="H35" s="11"/>
      <c r="I35" s="31" t="str">
        <f>IF(MONTH(ThisMonth_WeekStart+38)&lt;&gt;MONTH(ThisMonth),"",ThisMonth_WeekStart+38)</f>
        <v/>
      </c>
      <c r="J35" s="31"/>
      <c r="K35" s="11"/>
      <c r="L35" s="31" t="str">
        <f>IF(MONTH(ThisMonth_WeekStart+39)&lt;&gt;MONTH(ThisMonth),"",ThisMonth_WeekStart+39)</f>
        <v/>
      </c>
      <c r="M35" s="31"/>
      <c r="N35" s="11"/>
      <c r="O35" s="31" t="str">
        <f>IF(MONTH(ThisMonth_WeekStart+40)&lt;&gt;MONTH(ThisMonth),"",ThisMonth_WeekStart+40)</f>
        <v/>
      </c>
      <c r="P35" s="31"/>
      <c r="Q35" s="11"/>
      <c r="R35" s="31" t="str">
        <f>IF(MONTH(ThisMonth_WeekStart+41)&lt;&gt;MONTH(ThisMonth),"",ThisMonth_WeekStart+41)</f>
        <v/>
      </c>
      <c r="S35" s="31"/>
      <c r="T35" s="11"/>
      <c r="U35" s="31" t="str">
        <f>IF(MONTH(ThisMonth_WeekStart+42)&lt;&gt;MONTH(ThisMonth),"",ThisMonth_WeekStart+42)</f>
        <v/>
      </c>
      <c r="V35" s="31"/>
      <c r="W35" s="11"/>
      <c r="X35" s="10"/>
      <c r="Y35" s="27">
        <f>IF(MONTH(NextMonth_WeekStart+1)&lt;&gt;MONTH(NextMonth),"",NextMonth_WeekStart+1)</f>
        <v>45809</v>
      </c>
      <c r="Z35" s="27">
        <f>IF(MONTH(NextMonth_WeekStart+2)&lt;&gt;MONTH(NextMonth),"",NextMonth_WeekStart+2)</f>
        <v>45810</v>
      </c>
      <c r="AA35" s="27">
        <f>IF(MONTH(NextMonth_WeekStart+3)&lt;&gt;MONTH(NextMonth),"",NextMonth_WeekStart+3)</f>
        <v>45811</v>
      </c>
      <c r="AB35" s="27">
        <f>IF(MONTH(NextMonth_WeekStart+4)&lt;&gt;MONTH(NextMonth),"",NextMonth_WeekStart+4)</f>
        <v>45812</v>
      </c>
      <c r="AC35" s="27">
        <f>IF(MONTH(NextMonth_WeekStart+5)&lt;&gt;MONTH(NextMonth),"",NextMonth_WeekStart+5)</f>
        <v>45813</v>
      </c>
      <c r="AD35" s="27">
        <f>IF(MONTH(NextMonth_WeekStart+6)&lt;&gt;MONTH(NextMonth),"",NextMonth_WeekStart+6)</f>
        <v>45814</v>
      </c>
      <c r="AE35" s="27">
        <f>IF(MONTH(NextMonth_WeekStart+7)&lt;&gt;MONTH(NextMonth),"",NextMonth_WeekStart+7)</f>
        <v>45815</v>
      </c>
      <c r="AF35" s="24"/>
    </row>
    <row r="36" spans="3:32" s="2" customFormat="1" ht="18" customHeight="1" x14ac:dyDescent="0.25">
      <c r="C36" s="20"/>
      <c r="D36" s="21"/>
      <c r="F36" s="20"/>
      <c r="G36" s="21"/>
      <c r="I36" s="20"/>
      <c r="J36" s="21"/>
      <c r="L36" s="20"/>
      <c r="M36" s="21"/>
      <c r="O36" s="20"/>
      <c r="P36" s="21"/>
      <c r="R36" s="20"/>
      <c r="S36" s="21"/>
      <c r="U36" s="20"/>
      <c r="V36" s="21"/>
      <c r="X36" s="8"/>
      <c r="Y36" s="27">
        <f>IF(MONTH(NextMonth_WeekStart+8)&lt;&gt;MONTH(NextMonth),"",NextMonth_WeekStart+8)</f>
        <v>45816</v>
      </c>
      <c r="Z36" s="27">
        <f>IF(MONTH(NextMonth_WeekStart+9)&lt;&gt;MONTH(NextMonth),"",NextMonth_WeekStart+9)</f>
        <v>45817</v>
      </c>
      <c r="AA36" s="27">
        <f>IF(MONTH(NextMonth_WeekStart+10)&lt;&gt;MONTH(NextMonth),"",NextMonth_WeekStart+10)</f>
        <v>45818</v>
      </c>
      <c r="AB36" s="27">
        <f>IF(MONTH(NextMonth_WeekStart+11)&lt;&gt;MONTH(NextMonth),"",NextMonth_WeekStart+11)</f>
        <v>45819</v>
      </c>
      <c r="AC36" s="27">
        <f>IF(MONTH(NextMonth_WeekStart+12)&lt;&gt;MONTH(NextMonth),"",NextMonth_WeekStart+12)</f>
        <v>45820</v>
      </c>
      <c r="AD36" s="27">
        <f>IF(MONTH(NextMonth_WeekStart+13)&lt;&gt;MONTH(NextMonth),"",NextMonth_WeekStart+13)</f>
        <v>45821</v>
      </c>
      <c r="AE36" s="27">
        <f>IF(MONTH(NextMonth_WeekStart+14)&lt;&gt;MONTH(NextMonth),"",NextMonth_WeekStart+14)</f>
        <v>45822</v>
      </c>
      <c r="AF36" s="25"/>
    </row>
    <row r="37" spans="3:32" s="2" customFormat="1" ht="18" customHeight="1" x14ac:dyDescent="0.25">
      <c r="C37" s="20"/>
      <c r="D37" s="21"/>
      <c r="F37" s="20"/>
      <c r="G37" s="21"/>
      <c r="I37" s="20"/>
      <c r="J37" s="21"/>
      <c r="L37" s="20"/>
      <c r="M37" s="21"/>
      <c r="O37" s="20"/>
      <c r="P37" s="21"/>
      <c r="R37" s="20"/>
      <c r="S37" s="21"/>
      <c r="U37" s="20"/>
      <c r="V37" s="21"/>
      <c r="X37" s="8"/>
      <c r="Y37" s="27">
        <f>IF(MONTH(NextMonth_WeekStart+15)&lt;&gt;MONTH(NextMonth),"",NextMonth_WeekStart+15)</f>
        <v>45823</v>
      </c>
      <c r="Z37" s="27">
        <f>IF(MONTH(NextMonth_WeekStart+16)&lt;&gt;MONTH(NextMonth),"",NextMonth_WeekStart+16)</f>
        <v>45824</v>
      </c>
      <c r="AA37" s="27">
        <f>IF(MONTH(NextMonth_WeekStart+17)&lt;&gt;MONTH(NextMonth),"",NextMonth_WeekStart+17)</f>
        <v>45825</v>
      </c>
      <c r="AB37" s="27">
        <f>IF(MONTH(NextMonth_WeekStart+18)&lt;&gt;MONTH(NextMonth),"",NextMonth_WeekStart+18)</f>
        <v>45826</v>
      </c>
      <c r="AC37" s="27">
        <f>IF(MONTH(NextMonth_WeekStart+19)&lt;&gt;MONTH(NextMonth),"",NextMonth_WeekStart+19)</f>
        <v>45827</v>
      </c>
      <c r="AD37" s="27">
        <f>IF(MONTH(NextMonth_WeekStart+20)&lt;&gt;MONTH(NextMonth),"",NextMonth_WeekStart+20)</f>
        <v>45828</v>
      </c>
      <c r="AE37" s="27">
        <f>IF(MONTH(NextMonth_WeekStart+21)&lt;&gt;MONTH(NextMonth),"",NextMonth_WeekStart+21)</f>
        <v>45829</v>
      </c>
      <c r="AF37" s="25"/>
    </row>
    <row r="38" spans="3:32" s="2" customFormat="1" ht="18" customHeight="1" x14ac:dyDescent="0.25">
      <c r="C38" s="20"/>
      <c r="D38" s="21"/>
      <c r="F38" s="20"/>
      <c r="G38" s="21"/>
      <c r="I38" s="20"/>
      <c r="J38" s="21"/>
      <c r="L38" s="20"/>
      <c r="M38" s="21"/>
      <c r="O38" s="20"/>
      <c r="P38" s="21"/>
      <c r="R38" s="20"/>
      <c r="S38" s="21"/>
      <c r="U38" s="20"/>
      <c r="V38" s="21"/>
      <c r="X38" s="8"/>
      <c r="Y38" s="27">
        <f>IF(MONTH(NextMonth_WeekStart+22)&lt;&gt;MONTH(NextMonth),"",NextMonth_WeekStart+22)</f>
        <v>45830</v>
      </c>
      <c r="Z38" s="27">
        <f>IF(MONTH(NextMonth_WeekStart+23)&lt;&gt;MONTH(NextMonth),"",NextMonth_WeekStart+23)</f>
        <v>45831</v>
      </c>
      <c r="AA38" s="27">
        <f>IF(MONTH(NextMonth_WeekStart+24)&lt;&gt;MONTH(NextMonth),"",NextMonth_WeekStart+24)</f>
        <v>45832</v>
      </c>
      <c r="AB38" s="27">
        <f>IF(MONTH(NextMonth_WeekStart+25)&lt;&gt;MONTH(NextMonth),"",NextMonth_WeekStart+25)</f>
        <v>45833</v>
      </c>
      <c r="AC38" s="27">
        <f>IF(MONTH(NextMonth_WeekStart+26)&lt;&gt;MONTH(NextMonth),"",NextMonth_WeekStart+26)</f>
        <v>45834</v>
      </c>
      <c r="AD38" s="27">
        <f>IF(MONTH(NextMonth_WeekStart+27)&lt;&gt;MONTH(NextMonth),"",NextMonth_WeekStart+27)</f>
        <v>45835</v>
      </c>
      <c r="AE38" s="27">
        <f>IF(MONTH(NextMonth_WeekStart+28)&lt;&gt;MONTH(NextMonth),"",NextMonth_WeekStart+28)</f>
        <v>45836</v>
      </c>
      <c r="AF38" s="25"/>
    </row>
    <row r="39" spans="3:32" s="2" customFormat="1" ht="18" customHeight="1" x14ac:dyDescent="0.25">
      <c r="C39" s="20"/>
      <c r="D39" s="21"/>
      <c r="F39" s="20"/>
      <c r="G39" s="21"/>
      <c r="I39" s="20"/>
      <c r="J39" s="21"/>
      <c r="L39" s="20"/>
      <c r="M39" s="21"/>
      <c r="O39" s="20"/>
      <c r="P39" s="21"/>
      <c r="R39" s="20"/>
      <c r="S39" s="21"/>
      <c r="U39" s="20"/>
      <c r="V39" s="21"/>
      <c r="X39" s="8"/>
      <c r="Y39" s="27">
        <f>IF(MONTH(NextMonth_WeekStart+29)&lt;&gt;MONTH(NextMonth),"",NextMonth_WeekStart+29)</f>
        <v>45837</v>
      </c>
      <c r="Z39" s="27">
        <f>IF(MONTH(NextMonth_WeekStart+30)&lt;&gt;MONTH(NextMonth),"",NextMonth_WeekStart+30)</f>
        <v>45838</v>
      </c>
      <c r="AA39" s="27" t="str">
        <f>IF(MONTH(NextMonth_WeekStart+31)&lt;&gt;MONTH(NextMonth),"",NextMonth_WeekStart+31)</f>
        <v/>
      </c>
      <c r="AB39" s="27" t="str">
        <f>IF(MONTH(NextMonth_WeekStart+32)&lt;&gt;MONTH(NextMonth),"",NextMonth_WeekStart+32)</f>
        <v/>
      </c>
      <c r="AC39" s="27" t="str">
        <f>IF(MONTH(NextMonth_WeekStart+33)&lt;&gt;MONTH(NextMonth),"",NextMonth_WeekStart+33)</f>
        <v/>
      </c>
      <c r="AD39" s="27" t="str">
        <f>IF(MONTH(NextMonth_WeekStart+34)&lt;&gt;MONTH(NextMonth),"",NextMonth_WeekStart+34)</f>
        <v/>
      </c>
      <c r="AE39" s="27" t="str">
        <f>IF(MONTH(NextMonth_WeekStart+35)&lt;&gt;MONTH(NextMonth),"",NextMonth_WeekStart+35)</f>
        <v/>
      </c>
      <c r="AF39" s="25"/>
    </row>
    <row r="40" spans="3:32" s="2" customFormat="1" ht="18" customHeight="1" x14ac:dyDescent="0.25">
      <c r="C40" s="20"/>
      <c r="D40" s="21"/>
      <c r="F40" s="20"/>
      <c r="G40" s="21"/>
      <c r="I40" s="20"/>
      <c r="J40" s="21"/>
      <c r="L40" s="20"/>
      <c r="M40" s="21"/>
      <c r="O40" s="20"/>
      <c r="P40" s="21"/>
      <c r="R40" s="20"/>
      <c r="S40" s="21"/>
      <c r="U40" s="20"/>
      <c r="V40" s="21"/>
      <c r="X40" s="8"/>
      <c r="Y40" s="27" t="str">
        <f>IF(MONTH(NextMonth_WeekStart+36)&lt;&gt;MONTH(NextMonth),"",NextMonth_WeekStart+36)</f>
        <v/>
      </c>
      <c r="Z40" s="27" t="str">
        <f>IF(MONTH(NextMonth_WeekStart+37)&lt;&gt;MONTH(NextMonth),"",NextMonth_WeekStart+37)</f>
        <v/>
      </c>
      <c r="AA40" s="27" t="str">
        <f>IF(MONTH(NextMonth_WeekStart+38)&lt;&gt;MONTH(NextMonth),"",NextMonth_WeekStart+38)</f>
        <v/>
      </c>
      <c r="AB40" s="27" t="str">
        <f>IF(MONTH(NextMonth_WeekStart+39)&lt;&gt;MONTH(NextMonth),"",NextMonth_WeekStart+39)</f>
        <v/>
      </c>
      <c r="AC40" s="27" t="str">
        <f>IF(MONTH(NextMonth_WeekStart+40)&lt;&gt;MONTH(NextMonth),"",NextMonth_WeekStart+40)</f>
        <v/>
      </c>
      <c r="AD40" s="27" t="str">
        <f>IF(MONTH(NextMonth_WeekStart+41)&lt;&gt;MONTH(NextMonth),"",NextMonth_WeekStart+41)</f>
        <v/>
      </c>
      <c r="AE40" s="27" t="str">
        <f>IF(MONTH(NextMonth_WeekStart+42)&lt;&gt;MONTH(NextMonth),"",NextMonth_WeekStart+42)</f>
        <v/>
      </c>
      <c r="AF40" s="25"/>
    </row>
    <row r="41" spans="3:32" s="2" customFormat="1" ht="9" customHeight="1" x14ac:dyDescent="0.25">
      <c r="C41" s="3"/>
      <c r="F41" s="3"/>
      <c r="I41" s="3"/>
      <c r="L41" s="3"/>
      <c r="O41" s="3"/>
      <c r="R41" s="3"/>
      <c r="U41" s="3"/>
    </row>
    <row r="42" spans="3:32" s="2" customFormat="1" ht="3" customHeight="1" x14ac:dyDescent="0.25">
      <c r="C42" s="5"/>
      <c r="D42" s="6"/>
      <c r="E42" s="6"/>
      <c r="F42" s="5"/>
      <c r="G42" s="6"/>
      <c r="H42" s="6"/>
      <c r="I42" s="5"/>
      <c r="J42" s="6"/>
      <c r="K42" s="6"/>
      <c r="L42" s="5"/>
      <c r="M42" s="6"/>
      <c r="N42" s="5"/>
      <c r="O42" s="5"/>
      <c r="P42" s="6"/>
      <c r="Q42" s="6"/>
      <c r="R42" s="5"/>
      <c r="S42" s="6"/>
      <c r="T42" s="6"/>
      <c r="U42" s="5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</row>
    <row r="43" spans="3:32" s="2" customFormat="1" ht="18" customHeight="1" x14ac:dyDescent="0.25">
      <c r="C43" s="3"/>
      <c r="F43" s="3"/>
      <c r="I43" s="3"/>
      <c r="L43" s="3"/>
      <c r="O43" s="3"/>
      <c r="R43" s="3"/>
      <c r="U43" s="3"/>
    </row>
    <row r="44" spans="3:32" s="2" customFormat="1" ht="18" customHeight="1" x14ac:dyDescent="0.25">
      <c r="C44" s="3"/>
      <c r="F44" s="3"/>
      <c r="I44" s="3"/>
      <c r="L44" s="3"/>
      <c r="O44" s="3"/>
      <c r="R44" s="3"/>
      <c r="U44" s="3"/>
    </row>
    <row r="45" spans="3:32" s="2" customFormat="1" ht="18" customHeight="1" x14ac:dyDescent="0.25">
      <c r="C45" s="3"/>
      <c r="F45" s="3"/>
      <c r="I45" s="3"/>
      <c r="L45" s="3"/>
      <c r="O45" s="3"/>
      <c r="R45" s="3"/>
      <c r="U45" s="3"/>
    </row>
  </sheetData>
  <mergeCells count="71">
    <mergeCell ref="C35:D35"/>
    <mergeCell ref="F5:G5"/>
    <mergeCell ref="F11:G11"/>
    <mergeCell ref="F17:G17"/>
    <mergeCell ref="F23:G23"/>
    <mergeCell ref="F29:G29"/>
    <mergeCell ref="F35:G35"/>
    <mergeCell ref="C5:D5"/>
    <mergeCell ref="C11:D11"/>
    <mergeCell ref="C17:D17"/>
    <mergeCell ref="C23:D23"/>
    <mergeCell ref="C29:D29"/>
    <mergeCell ref="I5:J5"/>
    <mergeCell ref="L5:M5"/>
    <mergeCell ref="O5:P5"/>
    <mergeCell ref="R5:S5"/>
    <mergeCell ref="U5:V5"/>
    <mergeCell ref="I11:J11"/>
    <mergeCell ref="L11:M11"/>
    <mergeCell ref="O11:P11"/>
    <mergeCell ref="R11:S11"/>
    <mergeCell ref="U11:V11"/>
    <mergeCell ref="I29:J29"/>
    <mergeCell ref="L29:M29"/>
    <mergeCell ref="O29:P29"/>
    <mergeCell ref="R29:S29"/>
    <mergeCell ref="U29:V29"/>
    <mergeCell ref="I35:J35"/>
    <mergeCell ref="L35:M35"/>
    <mergeCell ref="O35:P35"/>
    <mergeCell ref="R35:S35"/>
    <mergeCell ref="U35:V35"/>
    <mergeCell ref="C2:G2"/>
    <mergeCell ref="Y24:AE24"/>
    <mergeCell ref="C4:D4"/>
    <mergeCell ref="F4:G4"/>
    <mergeCell ref="I4:J4"/>
    <mergeCell ref="L4:M4"/>
    <mergeCell ref="O4:P4"/>
    <mergeCell ref="I23:J23"/>
    <mergeCell ref="L23:M23"/>
    <mergeCell ref="O23:P23"/>
    <mergeCell ref="R23:S23"/>
    <mergeCell ref="U23:V23"/>
    <mergeCell ref="I17:J17"/>
    <mergeCell ref="L17:M17"/>
    <mergeCell ref="O17:P17"/>
    <mergeCell ref="R17:S17"/>
    <mergeCell ref="Y33:AE33"/>
    <mergeCell ref="Y4:AE4"/>
    <mergeCell ref="R4:S4"/>
    <mergeCell ref="U4:V4"/>
    <mergeCell ref="U17:V17"/>
    <mergeCell ref="Y5:AE5"/>
    <mergeCell ref="Y6:AE6"/>
    <mergeCell ref="Y7:AE7"/>
    <mergeCell ref="Y8:AE8"/>
    <mergeCell ref="Y9:AE9"/>
    <mergeCell ref="Y10:AE10"/>
    <mergeCell ref="Y11:AE11"/>
    <mergeCell ref="Y12:AE12"/>
    <mergeCell ref="Y13:AE13"/>
    <mergeCell ref="Y14:AE14"/>
    <mergeCell ref="Y15:AE15"/>
    <mergeCell ref="Y21:AE21"/>
    <mergeCell ref="Y22:AE22"/>
    <mergeCell ref="Y16:AE16"/>
    <mergeCell ref="Y17:AE17"/>
    <mergeCell ref="Y18:AE18"/>
    <mergeCell ref="Y19:AE19"/>
    <mergeCell ref="Y20:AE20"/>
  </mergeCells>
  <conditionalFormatting sqref="C6:C10 C12:C16 C18:C22 C24:C28 C30:C34">
    <cfRule type="expression" dxfId="31" priority="84" stopIfTrue="1">
      <formula>OFFSET(C6,0,1)="Trabalho"</formula>
    </cfRule>
    <cfRule type="expression" dxfId="30" priority="85" stopIfTrue="1">
      <formula>OFFSET(C6,0,1)="Residencial"</formula>
    </cfRule>
    <cfRule type="expression" dxfId="29" priority="86" stopIfTrue="1">
      <formula>OFFSET(C6,0,1)="Pessoal"</formula>
    </cfRule>
    <cfRule type="expression" dxfId="28" priority="88">
      <formula>OFFSET(C6,0,1)="Aniversário"</formula>
    </cfRule>
  </conditionalFormatting>
  <conditionalFormatting sqref="C36:C40">
    <cfRule type="expression" dxfId="27" priority="20" stopIfTrue="1">
      <formula>OFFSET(C36,0,1)="Trabalho"</formula>
    </cfRule>
    <cfRule type="expression" dxfId="26" priority="21" stopIfTrue="1">
      <formula>OFFSET(C36,0,1)="Residencial"</formula>
    </cfRule>
    <cfRule type="expression" dxfId="25" priority="22" stopIfTrue="1">
      <formula>OFFSET(C36,0,1)="Pessoal"</formula>
    </cfRule>
    <cfRule type="expression" dxfId="24" priority="24">
      <formula>OFFSET(C36,0,1)="Aniversário"</formula>
    </cfRule>
  </conditionalFormatting>
  <conditionalFormatting sqref="D6:D10 D12:D16 D18:D22 D24:D28 D30:D34">
    <cfRule type="expression" dxfId="23" priority="81">
      <formula>D6="Trabalho"</formula>
    </cfRule>
    <cfRule type="expression" dxfId="22" priority="82">
      <formula>D6="Residencial"</formula>
    </cfRule>
    <cfRule type="expression" dxfId="21" priority="83">
      <formula>D6="Pessoal"</formula>
    </cfRule>
    <cfRule type="expression" dxfId="20" priority="87">
      <formula>D6="Aniversário"</formula>
    </cfRule>
  </conditionalFormatting>
  <conditionalFormatting sqref="D36:D40">
    <cfRule type="expression" dxfId="19" priority="17">
      <formula>D36="Trabalho"</formula>
    </cfRule>
    <cfRule type="expression" dxfId="18" priority="18">
      <formula>D36="Residencial"</formula>
    </cfRule>
    <cfRule type="expression" dxfId="17" priority="19">
      <formula>D36="Pessoal"</formula>
    </cfRule>
    <cfRule type="expression" dxfId="16" priority="23">
      <formula>D36="Aniversário"</formula>
    </cfRule>
  </conditionalFormatting>
  <conditionalFormatting sqref="F6:F10 I6:I10 L6:L10 O6:O10 R6:R10 U6:U10 F12:F16 I12:I16 L12:L16 O12:O16 R12:R16 U12:U16 F18:F22 I18:I22 L18:L22 O18:O22 R18:R22 U18:U22 F24:F28 I24:I28 L24:L28 O24:O28 R24:R28 U24:U28 F30:F34 I30:I34 L30:L34 O30:O34 R30:R34 U30:U34">
    <cfRule type="expression" dxfId="15" priority="12" stopIfTrue="1">
      <formula>OFFSET(F6,0,1)="Trabalho"</formula>
    </cfRule>
    <cfRule type="expression" dxfId="14" priority="13" stopIfTrue="1">
      <formula>OFFSET(F6,0,1)="Residencial"</formula>
    </cfRule>
    <cfRule type="expression" dxfId="13" priority="14" stopIfTrue="1">
      <formula>OFFSET(F6,0,1)="Pessoal"</formula>
    </cfRule>
    <cfRule type="expression" dxfId="12" priority="16">
      <formula>OFFSET(F6,0,1)="Aniversário"</formula>
    </cfRule>
  </conditionalFormatting>
  <conditionalFormatting sqref="F36:F40 I36:I40 L36:L40 O36:O40 R36:R40 U36:U40">
    <cfRule type="expression" dxfId="11" priority="4" stopIfTrue="1">
      <formula>OFFSET(F36,0,1)="Trabalho"</formula>
    </cfRule>
    <cfRule type="expression" dxfId="10" priority="5" stopIfTrue="1">
      <formula>OFFSET(F36,0,1)="Residencial"</formula>
    </cfRule>
    <cfRule type="expression" dxfId="9" priority="6" stopIfTrue="1">
      <formula>OFFSET(F36,0,1)="Pessoal"</formula>
    </cfRule>
    <cfRule type="expression" dxfId="8" priority="8">
      <formula>OFFSET(F36,0,1)="Aniversário"</formula>
    </cfRule>
  </conditionalFormatting>
  <conditionalFormatting sqref="G6:G10 J6:J10 M6:M10 P6:P10 S6:S10 V6:V10 G12:G16 J12:J16 M12:M16 P12:P16 S12:S16 V12:V16 G18:G22 J18:J22 M18:M22 P18:P22 S18:S22 V18:V22 G24:G28 J24:J28 M24:M28 P24:P28 S24:S28 V24:V28 G30:G34 J30:J34 M30:M34 P30:P34 S30:S34 V30:V34">
    <cfRule type="expression" dxfId="7" priority="9">
      <formula>G6="Trabalho"</formula>
    </cfRule>
    <cfRule type="expression" dxfId="6" priority="10">
      <formula>G6="Residencial"</formula>
    </cfRule>
    <cfRule type="expression" dxfId="5" priority="11">
      <formula>G6="Pessoal"</formula>
    </cfRule>
    <cfRule type="expression" dxfId="4" priority="15">
      <formula>G6="Aniversário"</formula>
    </cfRule>
  </conditionalFormatting>
  <conditionalFormatting sqref="G36:G40 J36:J40 M36:M40 P36:P40 S36:S40 V36:V40">
    <cfRule type="expression" dxfId="3" priority="1">
      <formula>G36="Trabalho"</formula>
    </cfRule>
    <cfRule type="expression" dxfId="2" priority="2">
      <formula>G36="Residencial"</formula>
    </cfRule>
    <cfRule type="expression" dxfId="1" priority="3">
      <formula>G36="Pessoal"</formula>
    </cfRule>
    <cfRule type="expression" dxfId="0" priority="7">
      <formula>G36="Aniversário"</formula>
    </cfRule>
  </conditionalFormatting>
  <dataValidations count="8">
    <dataValidation type="list" allowBlank="1" showInputMessage="1" showErrorMessage="1" sqref="M36:M40 P36:P40 S36:S40 D6:D10 D36:D40 G6:G10 G36:G40 J6:J10 J36:J40 M6:M10 S6:S10 P6:P10 V6:V10 D13:D16 G12:G16 J12:J16 M12:M16 P12:P16 S12:S16 V12:V16 D18:D22 G18:G22 J18:J22 M18:M22 P18:P22 S18:S22 V18:V22 D24:D28 G24:G28 J24:J28 M24:M28 P24:P28 S24:S28 V24:V28 D30:D34 G30:G34 J30:J34 M30:M34 P30:P34 S30:S34 V30:V34 V36:V40" xr:uid="{00000000-0002-0000-0000-000000000000}">
      <formula1>Lista_de_Categorias</formula1>
    </dataValidation>
    <dataValidation type="list" allowBlank="1" showInputMessage="1" showErrorMessage="1" prompt="Selecionar mês nesta lista suspensa" sqref="C2:G2" xr:uid="{00000000-0002-0000-0000-000001000000}">
      <formula1>List_Months</formula1>
    </dataValidation>
    <dataValidation allowBlank="1" showInputMessage="1" showErrorMessage="1" promptTitle="Planejador pessoal mensal" prompt="_x000a_Use esse modelo para criar facilmente um planejador pessoal mensal. _x000a__x000a_Selecione por mês na lista suspensa na célula C2. _x000a__x000a_Vá para a célula C11 &amp; C12 para os guias de instruções a seguir." sqref="A1" xr:uid="{00000000-0002-0000-0000-000002000000}"/>
    <dataValidation allowBlank="1" showInputMessage="1" showErrorMessage="1" prompt="A mensagem é atualizada automaticamente nesta célula" sqref="C5:D5 F5:G5 I5:J5 L5:M5 O5:P5 R5:S5 U5:V5 C11:D11 F11:G11 I11:J11 L11:M11 O11:P11 R11:S11 U11:V11 C17:D17 F17:G17 I17:J17 L17:M17 O17:P17 R17:S17 U17:V17 C23:D23 F23:G23 I23:J23 L23:M23 O23:P23 R23:S23 U23:V23 C29:D29 F29:G29 I29:J29 L29:M29 O29:P29 R29:S29 U29:V29 C35:D35 F35:G35 I35:J35 L35:M35 O35:P35 R35:S35 U35:V35" xr:uid="{00000000-0002-0000-0000-000003000000}"/>
    <dataValidation allowBlank="1" showInputMessage="1" showErrorMessage="1" prompt="Insira uma observação nesta célula. _x000a__x000a_Use célula à direita (célula D12) para definir uma categoria." sqref="C12" xr:uid="{00000000-0002-0000-0000-000004000000}"/>
    <dataValidation type="list" allowBlank="1" showInputMessage="1" showErrorMessage="1" prompt="Selecione uma categoria nesta lista suspensa. O realce _x000a__x000a_Cell será alterado dependendo da categoria selecionada." sqref="D12" xr:uid="{00000000-0002-0000-0000-000005000000}">
      <formula1>Lista_de_Categorias</formula1>
    </dataValidation>
    <dataValidation allowBlank="1" showInputMessage="1" showErrorMessage="1" prompt="Calendário do mês anterior" sqref="Y24:AE24" xr:uid="{00000000-0002-0000-0000-000006000000}"/>
    <dataValidation allowBlank="1" showInputMessage="1" showErrorMessage="1" prompt="Calendário do próximo mês" sqref="Y33:AE33" xr:uid="{00000000-0002-0000-0000-000007000000}"/>
  </dataValidations>
  <printOptions verticalCentered="1"/>
  <pageMargins left="0.25" right="0.25" top="0.25" bottom="0.25" header="0.3" footer="0.3"/>
  <pageSetup paperSize="9" scale="78" fitToWidth="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workbookViewId="0">
      <selection activeCell="A6" sqref="A6"/>
    </sheetView>
  </sheetViews>
  <sheetFormatPr defaultRowHeight="15" x14ac:dyDescent="0.25"/>
  <cols>
    <col min="1" max="1" width="18.5" customWidth="1"/>
    <col min="2" max="2" width="10.875" bestFit="1" customWidth="1"/>
    <col min="4" max="4" width="12.125" customWidth="1"/>
  </cols>
  <sheetData>
    <row r="1" spans="1:6" x14ac:dyDescent="0.25">
      <c r="A1" t="str">
        <f ca="1">TEXT(EDATE($B$1,-2),"mmmm aaaa")</f>
        <v>abril 2025</v>
      </c>
      <c r="B1" s="19">
        <f ca="1">TODAY()</f>
        <v>45821</v>
      </c>
      <c r="D1" t="s">
        <v>10</v>
      </c>
    </row>
    <row r="2" spans="1:6" x14ac:dyDescent="0.25">
      <c r="A2" t="str">
        <f ca="1">TEXT(EDATE($B$1,-1),"mmmm aaaa")</f>
        <v>maio 2025</v>
      </c>
      <c r="D2" t="s">
        <v>27</v>
      </c>
    </row>
    <row r="3" spans="1:6" x14ac:dyDescent="0.25">
      <c r="A3" t="str">
        <f ca="1">TEXT(EDATE($B$1,0),"mmmm aaaa")</f>
        <v>junho 2025</v>
      </c>
      <c r="D3" t="s">
        <v>18</v>
      </c>
    </row>
    <row r="4" spans="1:6" x14ac:dyDescent="0.25">
      <c r="A4" t="str">
        <f ca="1">TEXT(EDATE($B$1,1),"mmmm aaaa")</f>
        <v>julho 2025</v>
      </c>
      <c r="D4" t="s">
        <v>4</v>
      </c>
    </row>
    <row r="5" spans="1:6" x14ac:dyDescent="0.25">
      <c r="A5" t="str">
        <f ca="1">TEXT(EDATE($B$1,2),"mmmm aaaa")</f>
        <v>agosto 2025</v>
      </c>
      <c r="D5" t="s">
        <v>9</v>
      </c>
    </row>
    <row r="6" spans="1:6" x14ac:dyDescent="0.25">
      <c r="A6" t="str">
        <f ca="1">TEXT(EDATE($B$1,3),"mmmm aaaa")</f>
        <v>setembro 2025</v>
      </c>
    </row>
    <row r="7" spans="1:6" x14ac:dyDescent="0.25">
      <c r="A7" t="str">
        <f ca="1">TEXT(EDATE($B$1,4),"mmmm aaaa")</f>
        <v>outubro 2025</v>
      </c>
    </row>
    <row r="8" spans="1:6" x14ac:dyDescent="0.25">
      <c r="A8" t="str">
        <f ca="1">TEXT(EDATE($B$1,5),"mmmm aaaa")</f>
        <v>novembro 2025</v>
      </c>
    </row>
    <row r="16" spans="1:6" x14ac:dyDescent="0.25">
      <c r="F16" s="4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514E6C-6167-45FF-9D05-C0DB53B9218F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318A2E4C-B3D4-43E9-9A1B-C21AFCC5EF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88A4E8-DD34-4E02-9166-B4F24B5C26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TM12064379</Templat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6</vt:i4>
      </vt:variant>
    </vt:vector>
  </HeadingPairs>
  <TitlesOfParts>
    <vt:vector size="8" baseType="lpstr">
      <vt:lpstr>Planejador mensal</vt:lpstr>
      <vt:lpstr>Listas</vt:lpstr>
      <vt:lpstr>LastMonth</vt:lpstr>
      <vt:lpstr>List_Months</vt:lpstr>
      <vt:lpstr>Lista_de_Categorias</vt:lpstr>
      <vt:lpstr>NextMonth</vt:lpstr>
      <vt:lpstr>ThisMonth</vt:lpstr>
      <vt:lpstr>'Planejador mensal'!Titulos_de_impressao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2020-10-07T05:24:36Z</dcterms:created>
  <dcterms:modified xsi:type="dcterms:W3CDTF">2025-06-13T14:26:16Z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