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INÍCIO" sheetId="9" r:id="rId1"/>
    <sheet name="CLIENTES" sheetId="1" r:id="rId2"/>
    <sheet name="PRODUTOS" sheetId="4" r:id="rId3"/>
    <sheet name="VENDAS" sheetId="3" r:id="rId4"/>
    <sheet name="PAGAMENTOS" sheetId="7" r:id="rId5"/>
    <sheet name="GRÁFICO" sheetId="8" r:id="rId6"/>
  </sheets>
  <definedNames>
    <definedName name="LISTA_CLIENTES">TAB_CLIENTES[NOME]</definedName>
    <definedName name="LISTA_GRUPOS">TAB_GRUPOS[NOME DO GRUPO]</definedName>
    <definedName name="LISTA_PRODUTOS">TAB_PRODUTOS[NOME DO PRODUTO]</definedName>
    <definedName name="_xlnm.Print_Titles" localSheetId="5">GRÁFICO!$1:$7</definedName>
    <definedName name="_xlnm.Print_Titles" localSheetId="4">PAGAMENTOS!$1:$9</definedName>
    <definedName name="_xlnm.Print_Titles" localSheetId="3">VENDAS!$1:$9</definedName>
  </definedNames>
  <calcPr calcId="124519"/>
</workbook>
</file>

<file path=xl/calcChain.xml><?xml version="1.0" encoding="utf-8"?>
<calcChain xmlns="http://schemas.openxmlformats.org/spreadsheetml/2006/main">
  <c r="F17" i="7"/>
  <c r="F18"/>
  <c r="F19"/>
  <c r="F20"/>
  <c r="F21"/>
  <c r="F22"/>
  <c r="F23"/>
  <c r="F24"/>
  <c r="F25"/>
  <c r="C26"/>
  <c r="D26"/>
  <c r="F26" s="1"/>
  <c r="C25"/>
  <c r="D25"/>
  <c r="C24"/>
  <c r="D24"/>
  <c r="C23"/>
  <c r="D23"/>
  <c r="C22"/>
  <c r="D22"/>
  <c r="F60" i="3"/>
  <c r="F59"/>
  <c r="F58"/>
  <c r="F57"/>
  <c r="F56"/>
  <c r="F55"/>
  <c r="F54"/>
  <c r="F53"/>
  <c r="F10"/>
  <c r="F52"/>
  <c r="B22" i="4"/>
  <c r="B21"/>
  <c r="B20"/>
  <c r="B19"/>
  <c r="B18"/>
  <c r="B10" s="1"/>
  <c r="B17"/>
  <c r="B16"/>
  <c r="B12"/>
  <c r="E5" i="8"/>
  <c r="C5" i="7"/>
  <c r="C5" i="3"/>
  <c r="D5" i="4"/>
  <c r="D5" i="1"/>
  <c r="A3"/>
  <c r="A2"/>
  <c r="A2" i="8"/>
  <c r="A2" i="4"/>
  <c r="A2" i="3"/>
  <c r="A2" i="7"/>
  <c r="A13" i="4"/>
  <c r="D23" s="1"/>
  <c r="B11" l="1"/>
  <c r="C21" i="7"/>
  <c r="D21"/>
  <c r="C20"/>
  <c r="D20"/>
  <c r="C19"/>
  <c r="D19"/>
  <c r="A11"/>
  <c r="B15" i="4"/>
  <c r="A11" i="3"/>
  <c r="F11" s="1"/>
  <c r="B10" i="8"/>
  <c r="D17" i="7"/>
  <c r="D18"/>
  <c r="C17"/>
  <c r="C18"/>
  <c r="E27"/>
  <c r="A12" l="1"/>
  <c r="A12" i="3"/>
  <c r="B9" i="4"/>
  <c r="B23"/>
  <c r="C22" s="1"/>
  <c r="A23"/>
  <c r="A23" i="1"/>
  <c r="A13" i="7" l="1"/>
  <c r="A13" i="3"/>
  <c r="F12"/>
  <c r="C20" i="4"/>
  <c r="C21"/>
  <c r="C18"/>
  <c r="C19"/>
  <c r="C16"/>
  <c r="C17"/>
  <c r="C15"/>
  <c r="B13"/>
  <c r="C12" s="1"/>
  <c r="A14" i="7" l="1"/>
  <c r="D10"/>
  <c r="F10" s="1"/>
  <c r="A14" i="3"/>
  <c r="F13"/>
  <c r="C10" i="4"/>
  <c r="C11"/>
  <c r="C23"/>
  <c r="C9"/>
  <c r="A15" i="7" l="1"/>
  <c r="A15" i="3"/>
  <c r="F14"/>
  <c r="C13" i="4"/>
  <c r="A16" i="7" l="1"/>
  <c r="A16" i="3"/>
  <c r="F15"/>
  <c r="A3" i="7" l="1"/>
  <c r="A3" i="8" s="1"/>
  <c r="A17" i="3"/>
  <c r="F16"/>
  <c r="A18" l="1"/>
  <c r="F17"/>
  <c r="A19" l="1"/>
  <c r="F18"/>
  <c r="A20" l="1"/>
  <c r="F19"/>
  <c r="A21" l="1"/>
  <c r="F20"/>
  <c r="A22" l="1"/>
  <c r="F21"/>
  <c r="A23" l="1"/>
  <c r="F22"/>
  <c r="A24" l="1"/>
  <c r="F23"/>
  <c r="A25" l="1"/>
  <c r="F24"/>
  <c r="A26" l="1"/>
  <c r="F25"/>
  <c r="A27" l="1"/>
  <c r="F26"/>
  <c r="A28" l="1"/>
  <c r="F27"/>
  <c r="A29" l="1"/>
  <c r="F28"/>
  <c r="A30" l="1"/>
  <c r="F29"/>
  <c r="A31" l="1"/>
  <c r="F30"/>
  <c r="A32" l="1"/>
  <c r="F31"/>
  <c r="A33" l="1"/>
  <c r="F32"/>
  <c r="A34" l="1"/>
  <c r="F33"/>
  <c r="A35" l="1"/>
  <c r="F34"/>
  <c r="A36" l="1"/>
  <c r="F35"/>
  <c r="A37" l="1"/>
  <c r="F36"/>
  <c r="A38" l="1"/>
  <c r="F37"/>
  <c r="A39" l="1"/>
  <c r="F38"/>
  <c r="A40" l="1"/>
  <c r="F39"/>
  <c r="A41" l="1"/>
  <c r="F40"/>
  <c r="A42" l="1"/>
  <c r="F41"/>
  <c r="A43" l="1"/>
  <c r="F42"/>
  <c r="A44" l="1"/>
  <c r="F43"/>
  <c r="A45" l="1"/>
  <c r="F44"/>
  <c r="A46" l="1"/>
  <c r="F45"/>
  <c r="A47" l="1"/>
  <c r="F46"/>
  <c r="A48" l="1"/>
  <c r="F47"/>
  <c r="A49" l="1"/>
  <c r="F48"/>
  <c r="A50" l="1"/>
  <c r="F49"/>
  <c r="A51" l="1"/>
  <c r="F50"/>
  <c r="F51" l="1"/>
  <c r="A61"/>
  <c r="A3"/>
  <c r="A3" i="4" s="1"/>
  <c r="D15" i="7"/>
  <c r="F15" s="1"/>
  <c r="D14"/>
  <c r="F14" s="1"/>
  <c r="D12"/>
  <c r="F12" s="1"/>
  <c r="D16"/>
  <c r="F16" s="1"/>
  <c r="D11"/>
  <c r="F11" s="1"/>
  <c r="F61" i="3" l="1"/>
  <c r="A10" i="8"/>
  <c r="C16" i="7"/>
  <c r="C15"/>
  <c r="D13"/>
  <c r="F13" s="1"/>
  <c r="C10"/>
  <c r="C12"/>
  <c r="C13"/>
  <c r="C14"/>
  <c r="C11"/>
  <c r="B11" i="8" l="1"/>
  <c r="C10"/>
  <c r="C11" s="1"/>
</calcChain>
</file>

<file path=xl/sharedStrings.xml><?xml version="1.0" encoding="utf-8"?>
<sst xmlns="http://schemas.openxmlformats.org/spreadsheetml/2006/main" count="169" uniqueCount="59">
  <si>
    <t>NOME</t>
  </si>
  <si>
    <t>FONE1</t>
  </si>
  <si>
    <t>FONE2</t>
  </si>
  <si>
    <t>EMAIL</t>
  </si>
  <si>
    <t>ENDEREÇO / EMPRESA / SETOR</t>
  </si>
  <si>
    <t>GRUPO</t>
  </si>
  <si>
    <t>DATA</t>
  </si>
  <si>
    <t>CLIENTE</t>
  </si>
  <si>
    <t>PRODUTO</t>
  </si>
  <si>
    <t>QTDE</t>
  </si>
  <si>
    <t>VALOR</t>
  </si>
  <si>
    <t>TOTAL</t>
  </si>
  <si>
    <t>LOGOMARCA</t>
  </si>
  <si>
    <t>VALOR PAGO</t>
  </si>
  <si>
    <t>REGISTRO DE PAGAMENTOS</t>
  </si>
  <si>
    <t>REGISTRO DE VENDAS</t>
  </si>
  <si>
    <t>TOTAL PAGO</t>
  </si>
  <si>
    <t>EM ABERTO</t>
  </si>
  <si>
    <t>TOTAL VENDIDO</t>
  </si>
  <si>
    <t>TOTAL RECEBIDO</t>
  </si>
  <si>
    <t>OBSERVAÇÕES</t>
  </si>
  <si>
    <t>ACOMPANHAMENTO DO TOTAL RECEBIDO</t>
  </si>
  <si>
    <t>INSIRA AQUI O CONTEÚDO DESTE CABEÇALHO</t>
  </si>
  <si>
    <t>VENDAS</t>
  </si>
  <si>
    <t>%VENDAS</t>
  </si>
  <si>
    <t>NOME DO PRODUTO</t>
  </si>
  <si>
    <t>NOME DO GRUPO</t>
  </si>
  <si>
    <t>REGISTRO DE GRUPOS E PRODUTOS</t>
  </si>
  <si>
    <t>REGISTRO DE VENDAS E RECEBIMENTOS</t>
  </si>
  <si>
    <t>TOTAL
COMPRADO</t>
  </si>
  <si>
    <t>DÍVIDA
ATÉ A DATA</t>
  </si>
  <si>
    <r>
      <rPr>
        <b/>
        <sz val="8"/>
        <color rgb="FFC00000"/>
        <rFont val="Calibri"/>
        <family val="2"/>
        <scheme val="minor"/>
      </rPr>
      <t>|||</t>
    </r>
    <r>
      <rPr>
        <b/>
        <sz val="8"/>
        <color theme="1" tint="0.499984740745262"/>
        <rFont val="Calibri"/>
        <family val="2"/>
        <scheme val="minor"/>
      </rPr>
      <t xml:space="preserve"> </t>
    </r>
    <r>
      <rPr>
        <sz val="8"/>
        <color theme="1" tint="0.499984740745262"/>
        <rFont val="Calibri"/>
        <family val="2"/>
        <scheme val="minor"/>
      </rPr>
      <t>UTILIZE O MENU ABAIXO PARA NAVEGAR PELA PLANILHA</t>
    </r>
  </si>
  <si>
    <t>REGISTRO DE CLIENTES</t>
  </si>
  <si>
    <t>GRUPO 1</t>
  </si>
  <si>
    <t>GRUPO 2</t>
  </si>
  <si>
    <t>GRUPO 3</t>
  </si>
  <si>
    <t>GRUPO 4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</si>
  <si>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</si>
  <si>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</si>
  <si>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</si>
  <si>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</si>
  <si>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</si>
  <si>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</si>
  <si>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</si>
  <si>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</si>
  <si>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JOSE</t>
  </si>
  <si>
    <t>JOAO</t>
  </si>
  <si>
    <t>MARIA</t>
  </si>
  <si>
    <t>COMERCIAL FERREIRA LTDA</t>
  </si>
  <si>
    <t>RUA DAS PERNAMBUCANAS, 400</t>
  </si>
  <si>
    <t>CIA DO BEBÊ, 2º ANDAR</t>
  </si>
  <si>
    <t>8800-0000</t>
  </si>
  <si>
    <t>8800-0001</t>
  </si>
  <si>
    <t>8800-0002</t>
  </si>
  <si>
    <t>9900-0002</t>
  </si>
  <si>
    <t>9900-0001</t>
  </si>
  <si>
    <t>9900-0000</t>
  </si>
  <si>
    <t>DESCRIÇÃO / REGIÃO</t>
  </si>
  <si>
    <t>xxxx</t>
  </si>
</sst>
</file>

<file path=xl/styles.xml><?xml version="1.0" encoding="utf-8"?>
<styleSheet xmlns="http://schemas.openxmlformats.org/spreadsheetml/2006/main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Qtde &quot;\=\ 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i/>
      <sz val="16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499984740745262"/>
        <bgColor theme="7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Border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0" fillId="5" borderId="0" xfId="1" applyNumberFormat="1" applyFont="1" applyFill="1" applyBorder="1" applyAlignment="1" applyProtection="1">
      <alignment horizontal="center" vertical="center"/>
      <protection locked="0"/>
    </xf>
    <xf numFmtId="9" fontId="0" fillId="5" borderId="0" xfId="2" applyNumberFormat="1" applyFont="1" applyFill="1" applyAlignment="1" applyProtection="1">
      <alignment horizontal="center" vertical="center"/>
      <protection locked="0"/>
    </xf>
    <xf numFmtId="9" fontId="0" fillId="5" borderId="0" xfId="2" applyNumberFormat="1" applyFont="1" applyFill="1" applyBorder="1" applyAlignment="1" applyProtection="1">
      <alignment horizontal="center" vertical="center"/>
      <protection locked="0"/>
    </xf>
    <xf numFmtId="9" fontId="0" fillId="5" borderId="0" xfId="0" applyNumberForma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0" fillId="0" borderId="0" xfId="1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9" fontId="0" fillId="5" borderId="0" xfId="2" applyFont="1" applyFill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0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 applyAlignment="1" applyProtection="1">
      <alignment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0" fillId="7" borderId="0" xfId="0" applyFill="1" applyAlignment="1" applyProtection="1">
      <alignment horizontal="right" vertical="center" wrapText="1"/>
      <protection locked="0"/>
    </xf>
    <xf numFmtId="0" fontId="0" fillId="7" borderId="0" xfId="0" applyFill="1" applyAlignment="1" applyProtection="1">
      <alignment vertical="center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11" borderId="0" xfId="0" applyFill="1" applyAlignment="1" applyProtection="1">
      <alignment horizontal="right" vertical="center" wrapText="1"/>
      <protection locked="0"/>
    </xf>
    <xf numFmtId="0" fontId="0" fillId="9" borderId="0" xfId="0" applyFill="1" applyAlignment="1" applyProtection="1">
      <alignment horizontal="right" vertical="center" wrapText="1"/>
      <protection locked="0"/>
    </xf>
    <xf numFmtId="0" fontId="0" fillId="12" borderId="0" xfId="0" applyFill="1" applyAlignment="1" applyProtection="1">
      <alignment horizontal="center" vertical="center" wrapText="1"/>
      <protection locked="0"/>
    </xf>
    <xf numFmtId="0" fontId="0" fillId="12" borderId="0" xfId="0" applyFill="1" applyAlignment="1" applyProtection="1">
      <alignment vertical="center" wrapText="1"/>
      <protection locked="0"/>
    </xf>
    <xf numFmtId="0" fontId="0" fillId="12" borderId="0" xfId="0" applyFill="1" applyAlignment="1" applyProtection="1">
      <alignment horizontal="right" vertical="center" wrapText="1"/>
      <protection locked="0"/>
    </xf>
    <xf numFmtId="0" fontId="0" fillId="10" borderId="0" xfId="0" applyFill="1" applyAlignment="1" applyProtection="1">
      <alignment horizontal="right" vertical="center" wrapText="1"/>
      <protection locked="0"/>
    </xf>
    <xf numFmtId="49" fontId="2" fillId="10" borderId="0" xfId="0" applyNumberFormat="1" applyFont="1" applyFill="1" applyAlignment="1" applyProtection="1">
      <alignment horizontal="right" vertical="center" wrapText="1"/>
      <protection locked="0"/>
    </xf>
    <xf numFmtId="0" fontId="0" fillId="11" borderId="0" xfId="0" applyFill="1" applyAlignment="1" applyProtection="1">
      <alignment vertical="center" wrapText="1"/>
      <protection locked="0"/>
    </xf>
    <xf numFmtId="0" fontId="5" fillId="13" borderId="1" xfId="0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left" vertical="center" wrapText="1" indent="1"/>
    </xf>
    <xf numFmtId="9" fontId="6" fillId="0" borderId="1" xfId="2" applyNumberFormat="1" applyFont="1" applyFill="1" applyBorder="1" applyAlignment="1">
      <alignment horizontal="right" vertical="center" wrapText="1" inden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horizontal="right" vertical="center" wrapText="1"/>
      <protection locked="0"/>
    </xf>
    <xf numFmtId="49" fontId="2" fillId="11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3" fontId="0" fillId="5" borderId="0" xfId="0" applyNumberFormat="1" applyFont="1" applyFill="1" applyAlignment="1" applyProtection="1">
      <alignment horizontal="center" vertical="center"/>
      <protection locked="0"/>
    </xf>
    <xf numFmtId="9" fontId="0" fillId="6" borderId="0" xfId="2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9" fontId="0" fillId="5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4" fontId="0" fillId="5" borderId="0" xfId="1" applyNumberFormat="1" applyFont="1" applyFill="1" applyAlignment="1" applyProtection="1">
      <alignment horizontal="right" vertical="center" wrapText="1"/>
      <protection locked="0"/>
    </xf>
    <xf numFmtId="4" fontId="0" fillId="5" borderId="0" xfId="0" applyNumberFormat="1" applyFill="1" applyBorder="1" applyAlignment="1" applyProtection="1">
      <alignment horizontal="right" vertical="center" wrapText="1"/>
      <protection locked="0"/>
    </xf>
    <xf numFmtId="4" fontId="0" fillId="5" borderId="0" xfId="0" applyNumberFormat="1" applyFill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 vertical="center" wrapText="1"/>
      <protection locked="0"/>
    </xf>
    <xf numFmtId="4" fontId="0" fillId="0" borderId="0" xfId="1" applyNumberFormat="1" applyFont="1" applyAlignment="1" applyProtection="1">
      <alignment horizontal="right" vertical="center" wrapText="1"/>
      <protection locked="0"/>
    </xf>
    <xf numFmtId="4" fontId="0" fillId="0" borderId="0" xfId="0" applyNumberFormat="1" applyBorder="1" applyAlignment="1" applyProtection="1">
      <alignment horizontal="right" vertical="center" wrapText="1"/>
      <protection locked="0"/>
    </xf>
    <xf numFmtId="4" fontId="0" fillId="5" borderId="0" xfId="1" applyNumberFormat="1" applyFont="1" applyFill="1" applyAlignment="1" applyProtection="1">
      <alignment horizontal="right" vertical="center" wrapText="1" indent="1"/>
      <protection locked="0"/>
    </xf>
    <xf numFmtId="14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" fontId="13" fillId="5" borderId="0" xfId="0" applyNumberFormat="1" applyFont="1" applyFill="1" applyAlignment="1" applyProtection="1">
      <alignment horizontal="right" vertical="center" wrapText="1"/>
      <protection locked="0"/>
    </xf>
    <xf numFmtId="43" fontId="13" fillId="0" borderId="0" xfId="0" applyNumberFormat="1" applyFont="1" applyFill="1" applyAlignment="1" applyProtection="1">
      <alignment horizontal="right" vertical="center" wrapText="1"/>
      <protection locked="0"/>
    </xf>
    <xf numFmtId="44" fontId="0" fillId="0" borderId="0" xfId="1" applyNumberFormat="1" applyFont="1" applyFill="1" applyAlignment="1" applyProtection="1">
      <alignment horizontal="left" vertical="center" wrapText="1" indent="1"/>
      <protection locked="0"/>
    </xf>
    <xf numFmtId="44" fontId="0" fillId="0" borderId="0" xfId="1" applyNumberFormat="1" applyFont="1" applyFill="1" applyAlignment="1" applyProtection="1">
      <alignment horizontal="left" vertical="center" wrapText="1"/>
      <protection locked="0"/>
    </xf>
    <xf numFmtId="44" fontId="0" fillId="0" borderId="0" xfId="0" applyNumberForma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 wrapText="1" indent="2"/>
      <protection locked="0"/>
    </xf>
    <xf numFmtId="49" fontId="2" fillId="3" borderId="0" xfId="0" applyNumberFormat="1" applyFont="1" applyFill="1" applyAlignment="1" applyProtection="1">
      <alignment horizontal="right" vertical="center" wrapText="1"/>
      <protection locked="0"/>
    </xf>
    <xf numFmtId="49" fontId="2" fillId="3" borderId="0" xfId="0" quotePrefix="1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 indent="2"/>
      <protection locked="0"/>
    </xf>
    <xf numFmtId="0" fontId="2" fillId="2" borderId="0" xfId="0" applyFont="1" applyFill="1" applyAlignment="1" applyProtection="1">
      <alignment horizontal="left" vertical="center" wrapText="1" indent="2"/>
      <protection locked="0"/>
    </xf>
    <xf numFmtId="49" fontId="2" fillId="8" borderId="0" xfId="0" applyNumberFormat="1" applyFont="1" applyFill="1" applyAlignment="1" applyProtection="1">
      <alignment horizontal="right" vertical="center" wrapText="1"/>
      <protection locked="0"/>
    </xf>
    <xf numFmtId="0" fontId="2" fillId="8" borderId="0" xfId="0" quotePrefix="1" applyNumberFormat="1" applyFont="1" applyFill="1" applyAlignment="1" applyProtection="1">
      <alignment horizontal="right" vertical="center" wrapText="1"/>
      <protection locked="0"/>
    </xf>
    <xf numFmtId="0" fontId="2" fillId="8" borderId="0" xfId="0" applyFont="1" applyFill="1" applyAlignment="1" applyProtection="1">
      <alignment horizontal="left" vertical="center" wrapText="1" indent="2"/>
      <protection locked="0"/>
    </xf>
    <xf numFmtId="0" fontId="2" fillId="10" borderId="0" xfId="0" applyFont="1" applyFill="1" applyAlignment="1" applyProtection="1">
      <alignment horizontal="left" vertical="center" wrapText="1" indent="2"/>
      <protection locked="0"/>
    </xf>
    <xf numFmtId="0" fontId="2" fillId="9" borderId="0" xfId="0" applyFont="1" applyFill="1" applyAlignment="1" applyProtection="1">
      <alignment horizontal="left" vertical="center" wrapText="1" indent="2"/>
      <protection locked="0"/>
    </xf>
    <xf numFmtId="49" fontId="2" fillId="9" borderId="0" xfId="0" quotePrefix="1" applyNumberFormat="1" applyFont="1" applyFill="1" applyAlignment="1" applyProtection="1">
      <alignment horizontal="right" vertical="center" wrapText="1"/>
      <protection locked="0"/>
    </xf>
    <xf numFmtId="0" fontId="2" fillId="9" borderId="0" xfId="0" quotePrefix="1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 indent="2"/>
      <protection locked="0"/>
    </xf>
    <xf numFmtId="0" fontId="2" fillId="11" borderId="0" xfId="0" applyFont="1" applyFill="1" applyAlignment="1" applyProtection="1">
      <alignment horizontal="left" vertical="center" wrapText="1" indent="2"/>
      <protection locked="0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0" justifyLastLine="0" shrinkToFit="0" mergeCell="0" readingOrder="0"/>
      <protection locked="0" hidden="0"/>
    </dxf>
    <dxf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-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protection locked="0" hidden="0"/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relativeIndent="1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0" justifyLastLine="0" shrinkToFit="0" mergeCell="0" readingOrder="0"/>
      <protection locked="0" hidden="0"/>
    </dxf>
    <dxf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0" justifyLastLine="0" shrinkToFit="0" mergeCell="0" readingOrder="0"/>
      <protection locked="0" hidden="0"/>
    </dxf>
    <dxf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1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relativeIndent="255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0" hidden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protection locked="0" hidden="0"/>
    </dxf>
    <dxf>
      <alignment horizontal="general" vertical="center" textRotation="0" wrapText="1" indent="0" relativeIndent="255" justifyLastLine="0" shrinkToFit="0" readingOrder="0"/>
      <protection locked="0" hidden="0"/>
    </dxf>
    <dxf>
      <alignment horizontal="general" vertical="center" textRotation="0" wrapText="1" indent="0" relativeIndent="255" justifyLastLine="0" shrinkToFit="0" readingOrder="0"/>
      <protection locked="0" hidden="0"/>
    </dxf>
    <dxf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0" justifyLastLine="0" shrinkToFit="0" mergeCell="0" readingOrder="0"/>
      <protection locked="0" hidden="0"/>
    </dxf>
    <dxf>
      <numFmt numFmtId="4" formatCode="#,##0.00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relativeIndent="255" justifyLastLine="0" shrinkToFit="0" readingOrder="0"/>
      <protection locked="0" hidden="0"/>
    </dxf>
    <dxf>
      <numFmt numFmtId="4" formatCode="#,##0.00"/>
      <alignment horizontal="right" vertical="center" textRotation="0" wrapText="1" indent="0" relativeIndent="0" justifyLastLine="0" shrinkToFit="0" mergeCell="0" readingOrder="0"/>
      <protection locked="0" hidden="0"/>
    </dxf>
    <dxf>
      <numFmt numFmtId="4" formatCode="#,##0.00"/>
      <alignment horizontal="right" vertical="center" textRotation="0" wrapText="1" indent="0" relativeIndent="255" justifyLastLine="0" shrinkToFit="0" readingOrder="0"/>
      <protection locked="0" hidden="0"/>
    </dxf>
    <dxf>
      <alignment horizontal="center" vertical="center" textRotation="0" wrapText="1" indent="0" relativeIndent="0" justifyLastLine="0" shrinkToFit="0" mergeCell="0" readingOrder="0"/>
      <protection locked="0" hidden="0"/>
    </dxf>
    <dxf>
      <numFmt numFmtId="0" formatCode="General"/>
      <alignment horizontal="center" vertical="center" textRotation="0" wrapText="1" indent="0" relativeIndent="255" justifyLastLine="0" shrinkToFit="0" readingOrder="0"/>
      <protection locked="0" hidden="0"/>
    </dxf>
    <dxf>
      <alignment horizontal="general" vertical="center" textRotation="0" wrapText="1" indent="0" relativeIndent="0" justifyLastLine="0" shrinkToFit="0" mergeCell="0" readingOrder="0"/>
      <protection locked="0" hidden="0"/>
    </dxf>
    <dxf>
      <alignment horizontal="general" vertical="center" textRotation="0" wrapText="1" indent="0" relativeIndent="255" justifyLastLine="0" shrinkToFit="0" readingOrder="0"/>
      <protection locked="0" hidden="0"/>
    </dxf>
    <dxf>
      <alignment horizontal="general" vertical="center" textRotation="0" wrapText="1" indent="0" relativeIndent="0" justifyLastLine="0" shrinkToFit="0" mergeCell="0" readingOrder="0"/>
      <protection locked="0" hidden="0"/>
    </dxf>
    <dxf>
      <alignment horizontal="general" vertical="center" textRotation="0" wrapText="1" indent="0" relativeIndent="255" justifyLastLine="0" shrinkToFit="0" readingOrder="0"/>
      <protection locked="0" hidden="0"/>
    </dxf>
    <dxf>
      <alignment horizontal="left" vertical="center" textRotation="0" wrapText="0" indent="0" relativeIndent="0" justifyLastLine="0" shrinkToFit="0" mergeCell="0" readingOrder="0"/>
      <protection locked="0" hidden="0"/>
    </dxf>
    <dxf>
      <numFmt numFmtId="19" formatCode="dd/mm/yyyy"/>
      <alignment horizontal="center" vertical="center" textRotation="0" wrapText="1" indent="0" relativeIndent="255" justifyLastLine="0" shrinkToFit="0" readingOrder="0"/>
      <protection locked="0" hidden="0"/>
    </dxf>
    <dxf>
      <alignment horizontal="general" vertical="center" textRotation="0" wrapText="1" indent="0" relativeIndent="255" justifyLastLine="0" shrinkToFit="0" readingOrder="0"/>
      <protection locked="0" hidden="0"/>
    </dxf>
    <dxf>
      <alignment horizontal="general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tde &quot;\=\ 0"/>
      <alignment horizontal="left" vertical="center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255" justifyLastLine="0" shrinkToFit="0" readingOrder="0"/>
      <protection locked="0" hidden="0"/>
    </dxf>
    <dxf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tde &quot;\=\ 0"/>
      <alignment horizontal="left" vertical="center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-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tde &quot;\=\ 0"/>
      <alignment horizontal="center" vertical="center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Qtde &quot;\=\ 0"/>
      <alignment horizontal="left" vertical="center" textRotation="0" wrapText="0" inden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relativeIndent="-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protection locked="0" hidden="0"/>
    </dxf>
    <dxf>
      <alignment horizontal="general" vertical="center" textRotation="0" wrapText="0" indent="0" relativeIndent="0" justifyLastLine="0" shrinkToFit="0" mergeCell="0" readingOrder="0"/>
      <protection locked="0" hidden="0"/>
    </dxf>
    <dxf>
      <alignment vertical="center" textRotation="0" wrapText="0" indent="0" relativeIndent="255" justifyLastLine="0" shrinkToFit="0" readingOrder="0"/>
      <protection locked="0" hidden="0"/>
    </dxf>
    <dxf>
      <alignment horizontal="right" vertical="center" textRotation="0" wrapText="0" indent="0" relativeIndent="0" justifyLastLine="0" shrinkToFit="0" mergeCell="0" readingOrder="0"/>
      <protection locked="0" hidden="0"/>
    </dxf>
    <dxf>
      <alignment horizontal="right" vertical="center" textRotation="0" wrapText="0" indent="0" relativeIndent="255" justifyLastLine="0" shrinkToFit="0" readingOrder="0"/>
      <protection locked="0" hidden="0"/>
    </dxf>
    <dxf>
      <alignment horizontal="right" vertical="center" textRotation="0" wrapText="0" indent="0" relativeIndent="0" justifyLastLine="0" shrinkToFit="0" mergeCell="0" readingOrder="0"/>
      <protection locked="0" hidden="0"/>
    </dxf>
    <dxf>
      <alignment horizontal="right" vertical="center" textRotation="0" wrapText="0" indent="0" relativeIndent="255" justifyLastLine="0" shrinkToFit="0" readingOrder="0"/>
      <protection locked="0" hidden="0"/>
    </dxf>
    <dxf>
      <alignment horizontal="general" vertical="center" textRotation="0" wrapText="0" indent="0" relativeIndent="0" justifyLastLine="0" shrinkToFit="0" mergeCell="0" readingOrder="0"/>
      <protection locked="0" hidden="0"/>
    </dxf>
    <dxf>
      <alignment vertical="center" textRotation="0" wrapText="0" indent="0" relativeIndent="255" justifyLastLine="0" shrinkToFit="0" readingOrder="0"/>
      <protection locked="0" hidden="0"/>
    </dxf>
    <dxf>
      <numFmt numFmtId="164" formatCode="&quot;Qtde &quot;\=\ 0"/>
      <alignment horizontal="left" vertical="center" textRotation="0" wrapText="0" indent="0" relativeIndent="0" justifyLastLine="0" shrinkToFit="0" mergeCell="0" readingOrder="0"/>
      <protection locked="0" hidden="0"/>
    </dxf>
    <dxf>
      <alignment horizontal="left" vertical="center" textRotation="0" wrapText="0" indent="0" relativeIndent="-1" justifyLastLine="0" shrinkToFit="0" readingOrder="0"/>
      <protection locked="0" hidden="0"/>
    </dxf>
    <dxf>
      <alignment vertical="center" textRotation="0" wrapText="0" indent="0" relativeIndent="255" justifyLastLine="0" shrinkToFit="0" readingOrder="0"/>
      <protection locked="0" hidden="0"/>
    </dxf>
    <dxf>
      <alignment vertical="center" textRotation="0" wrapText="0" indent="0" relativeIndent="255" justifyLastLine="0" shrinkToFit="0" readingOrder="0"/>
      <protection locked="0" hidden="0"/>
    </dxf>
    <dxf>
      <alignment horizontal="center" vertical="center" textRotation="0" wrapText="0" indent="0" relativeIndent="255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7878582491294457E-2"/>
          <c:y val="9.2350060720022151E-2"/>
          <c:w val="0.67575466443970988"/>
          <c:h val="0.81529987855995723"/>
        </c:manualLayout>
      </c:layout>
      <c:pieChart>
        <c:varyColors val="1"/>
        <c:ser>
          <c:idx val="0"/>
          <c:order val="0"/>
          <c:tx>
            <c:strRef>
              <c:f>PRODUTOS!$B$8</c:f>
              <c:strCache>
                <c:ptCount val="1"/>
                <c:pt idx="0">
                  <c:v>VENDAS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PRODUTOS!$A$9:$A$13</c:f>
              <c:strCache>
                <c:ptCount val="4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</c:strCache>
            </c:strRef>
          </c:cat>
          <c:val>
            <c:numRef>
              <c:f>PRODUTOS!$B$9:$B$13</c:f>
              <c:numCache>
                <c:formatCode>#,##0</c:formatCode>
                <c:ptCount val="4"/>
                <c:pt idx="0">
                  <c:v>28</c:v>
                </c:pt>
                <c:pt idx="1">
                  <c:v>12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  <c:dispBlanksAs val="zero"/>
  </c:chart>
  <c:spPr>
    <a:noFill/>
    <a:ln>
      <a:noFill/>
    </a:ln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7878582491294457E-2"/>
          <c:y val="3.5531794321164406E-2"/>
          <c:w val="0.77383895978520001"/>
          <c:h val="0.92893611309949964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PRODUTOS!$B$8</c:f>
              <c:strCache>
                <c:ptCount val="1"/>
                <c:pt idx="0">
                  <c:v>VENDAS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PRODUTOS!$A$9:$A$13</c:f>
              <c:strCache>
                <c:ptCount val="4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  <c:pt idx="3">
                  <c:v>GRUPO 4</c:v>
                </c:pt>
              </c:strCache>
            </c:strRef>
          </c:cat>
          <c:val>
            <c:numRef>
              <c:f>PRODUTOS!$B$9:$B$13</c:f>
              <c:numCache>
                <c:formatCode>#,##0</c:formatCode>
                <c:ptCount val="4"/>
                <c:pt idx="0">
                  <c:v>28</c:v>
                </c:pt>
                <c:pt idx="1">
                  <c:v>12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</c:ser>
        <c:gapWidth val="25"/>
        <c:axId val="149365888"/>
        <c:axId val="149367424"/>
      </c:barChart>
      <c:catAx>
        <c:axId val="149365888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9367424"/>
        <c:crosses val="autoZero"/>
        <c:auto val="1"/>
        <c:lblAlgn val="ctr"/>
        <c:lblOffset val="100"/>
      </c:catAx>
      <c:valAx>
        <c:axId val="149367424"/>
        <c:scaling>
          <c:orientation val="minMax"/>
        </c:scaling>
        <c:delete val="1"/>
        <c:axPos val="t"/>
        <c:numFmt formatCode="#,##0" sourceLinked="1"/>
        <c:tickLblPos val="none"/>
        <c:crossAx val="149365888"/>
        <c:crosses val="autoZero"/>
        <c:crossBetween val="between"/>
      </c:valAx>
    </c:plotArea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ln w="12700">
              <a:solidFill>
                <a:schemeClr val="bg1"/>
              </a:solidFill>
            </a:ln>
          </c:spPr>
          <c:explosion val="25"/>
          <c:dPt>
            <c:idx val="0"/>
            <c:spPr>
              <a:solidFill>
                <a:schemeClr val="tx2"/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Percent val="1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GRÁFICO!$B$9:$C$9</c:f>
              <c:strCache>
                <c:ptCount val="2"/>
                <c:pt idx="0">
                  <c:v>TOTAL RECEBIDO</c:v>
                </c:pt>
                <c:pt idx="1">
                  <c:v>EM ABERTO</c:v>
                </c:pt>
              </c:strCache>
            </c:strRef>
          </c:cat>
          <c:val>
            <c:numRef>
              <c:f>GRÁFICO!$B$10:$C$10</c:f>
              <c:numCache>
                <c:formatCode>_-* #,##0.00_-;\-* #,##0.00_-;_-* "-"??_-;_-@_-</c:formatCode>
                <c:ptCount val="2"/>
                <c:pt idx="0">
                  <c:v>889</c:v>
                </c:pt>
                <c:pt idx="1">
                  <c:v>95</c:v>
                </c:pt>
              </c:numCache>
            </c:numRef>
          </c:val>
        </c:ser>
        <c:firstSliceAng val="0"/>
      </c:pieChart>
    </c:plotArea>
    <c:legend>
      <c:legendPos val="l"/>
      <c:layout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percentStacked"/>
        <c:ser>
          <c:idx val="0"/>
          <c:order val="0"/>
          <c:tx>
            <c:strRef>
              <c:f>GRÁFICO!$B$9</c:f>
              <c:strCache>
                <c:ptCount val="1"/>
                <c:pt idx="0">
                  <c:v>TOTAL RECEBIDO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GRÁFICO!$B$10</c:f>
              <c:numCache>
                <c:formatCode>_-* #,##0.00_-;\-* #,##0.00_-;_-* "-"??_-;_-@_-</c:formatCode>
                <c:ptCount val="1"/>
                <c:pt idx="0">
                  <c:v>889</c:v>
                </c:pt>
              </c:numCache>
            </c:numRef>
          </c:val>
        </c:ser>
        <c:ser>
          <c:idx val="1"/>
          <c:order val="1"/>
          <c:tx>
            <c:strRef>
              <c:f>GRÁFICO!$C$9</c:f>
              <c:strCache>
                <c:ptCount val="1"/>
                <c:pt idx="0">
                  <c:v>EM ABERTO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GRÁFICO!$C$10</c:f>
              <c:numCache>
                <c:formatCode>_-* #,##0.00_-;\-* #,##0.00_-;_-* "-"??_-;_-@_-</c:formatCode>
                <c:ptCount val="1"/>
                <c:pt idx="0">
                  <c:v>95</c:v>
                </c:pt>
              </c:numCache>
            </c:numRef>
          </c:val>
        </c:ser>
        <c:gapWidth val="100"/>
        <c:overlap val="100"/>
        <c:axId val="173242624"/>
        <c:axId val="173256704"/>
      </c:barChart>
      <c:catAx>
        <c:axId val="173242624"/>
        <c:scaling>
          <c:orientation val="minMax"/>
        </c:scaling>
        <c:delete val="1"/>
        <c:axPos val="b"/>
        <c:tickLblPos val="none"/>
        <c:crossAx val="173256704"/>
        <c:crosses val="autoZero"/>
        <c:auto val="1"/>
        <c:lblAlgn val="ctr"/>
        <c:lblOffset val="100"/>
      </c:catAx>
      <c:valAx>
        <c:axId val="173256704"/>
        <c:scaling>
          <c:orientation val="minMax"/>
          <c:min val="0"/>
        </c:scaling>
        <c:axPos val="l"/>
        <c:majorGridlines/>
        <c:numFmt formatCode="0%" sourceLinked="1"/>
        <c:tickLblPos val="nextTo"/>
        <c:crossAx val="173242624"/>
        <c:crosses val="autoZero"/>
        <c:crossBetween val="between"/>
      </c:valAx>
    </c:plotArea>
    <c:legend>
      <c:legendPos val="l"/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LIENTES!A1"/><Relationship Id="rId2" Type="http://schemas.openxmlformats.org/officeDocument/2006/relationships/hyperlink" Target="#PRODUTOS!A1"/><Relationship Id="rId1" Type="http://schemas.openxmlformats.org/officeDocument/2006/relationships/hyperlink" Target="#GR&#193;FICO!A1"/><Relationship Id="rId5" Type="http://schemas.openxmlformats.org/officeDocument/2006/relationships/hyperlink" Target="#PAGAMENTOS!A1"/><Relationship Id="rId4" Type="http://schemas.openxmlformats.org/officeDocument/2006/relationships/hyperlink" Target="#VENDA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&#205;CIO!A1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15" name="Retângulo de cantos arredondados 14">
          <a:hlinkClick xmlns:r="http://schemas.openxmlformats.org/officeDocument/2006/relationships" r:id="rId1" tooltip="Clique para visualizar Gráficos de Acompanhamento"/>
        </xdr:cNvPr>
        <xdr:cNvSpPr/>
      </xdr:nvSpPr>
      <xdr:spPr>
        <a:xfrm>
          <a:off x="4695825" y="1905000"/>
          <a:ext cx="2076450" cy="234000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i="0"/>
            <a:t>GRÁFICOS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9" name="Retângulo de cantos arredondados 8">
          <a:hlinkClick xmlns:r="http://schemas.openxmlformats.org/officeDocument/2006/relationships" r:id="rId2" tooltip="Clique para inserir ou atualizar dados de Produtos"/>
        </xdr:cNvPr>
        <xdr:cNvSpPr/>
      </xdr:nvSpPr>
      <xdr:spPr>
        <a:xfrm>
          <a:off x="180975" y="1543050"/>
          <a:ext cx="2543175" cy="9525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i="0"/>
            <a:t>PRODUTOS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0" name="Retângulo de cantos arredondados 9">
          <a:hlinkClick xmlns:r="http://schemas.openxmlformats.org/officeDocument/2006/relationships" r:id="rId3" tooltip="Clique para inserir ou atualizar dados de Clientes"/>
        </xdr:cNvPr>
        <xdr:cNvSpPr/>
      </xdr:nvSpPr>
      <xdr:spPr>
        <a:xfrm>
          <a:off x="2905125" y="1543050"/>
          <a:ext cx="2543175" cy="9525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i="0"/>
            <a:t>CLIENTES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16" name="Retângulo de cantos arredondados 15">
          <a:hlinkClick xmlns:r="http://schemas.openxmlformats.org/officeDocument/2006/relationships" r:id="rId4" tooltip="Clique para inserir ou atualizar dados de Vendas"/>
        </xdr:cNvPr>
        <xdr:cNvSpPr/>
      </xdr:nvSpPr>
      <xdr:spPr>
        <a:xfrm>
          <a:off x="2905125" y="2686050"/>
          <a:ext cx="2543175" cy="9525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i="0"/>
            <a:t>VENDAS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" name="Retângulo de cantos arredondados 16">
          <a:hlinkClick xmlns:r="http://schemas.openxmlformats.org/officeDocument/2006/relationships" r:id="rId5" tooltip="Clique para inserir ou atualizar dados de Pagamentos"/>
        </xdr:cNvPr>
        <xdr:cNvSpPr/>
      </xdr:nvSpPr>
      <xdr:spPr>
        <a:xfrm>
          <a:off x="180975" y="2686050"/>
          <a:ext cx="2543175" cy="9525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i="0"/>
            <a:t>PAGAMENTOS</a:t>
          </a:r>
        </a:p>
      </xdr:txBody>
    </xdr:sp>
    <xdr:clientData/>
  </xdr:twoCellAnchor>
  <xdr:twoCellAnchor>
    <xdr:from>
      <xdr:col>3</xdr:col>
      <xdr:colOff>700087</xdr:colOff>
      <xdr:row>10</xdr:row>
      <xdr:rowOff>142875</xdr:rowOff>
    </xdr:from>
    <xdr:to>
      <xdr:col>5</xdr:col>
      <xdr:colOff>233362</xdr:colOff>
      <xdr:row>12</xdr:row>
      <xdr:rowOff>76200</xdr:rowOff>
    </xdr:to>
    <xdr:sp macro="" textlink="">
      <xdr:nvSpPr>
        <xdr:cNvPr id="19" name="Seta para a direita 18"/>
        <xdr:cNvSpPr/>
      </xdr:nvSpPr>
      <xdr:spPr>
        <a:xfrm>
          <a:off x="2576512" y="1876425"/>
          <a:ext cx="561975" cy="3143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604837</xdr:colOff>
      <xdr:row>16</xdr:row>
      <xdr:rowOff>142875</xdr:rowOff>
    </xdr:from>
    <xdr:to>
      <xdr:col>5</xdr:col>
      <xdr:colOff>138112</xdr:colOff>
      <xdr:row>18</xdr:row>
      <xdr:rowOff>76200</xdr:rowOff>
    </xdr:to>
    <xdr:sp macro="" textlink="">
      <xdr:nvSpPr>
        <xdr:cNvPr id="20" name="Seta para a direita 19"/>
        <xdr:cNvSpPr/>
      </xdr:nvSpPr>
      <xdr:spPr>
        <a:xfrm rot="10800000">
          <a:off x="2481262" y="3019425"/>
          <a:ext cx="561975" cy="3143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285750</xdr:colOff>
      <xdr:row>12</xdr:row>
      <xdr:rowOff>142875</xdr:rowOff>
    </xdr:from>
    <xdr:to>
      <xdr:col>2</xdr:col>
      <xdr:colOff>600075</xdr:colOff>
      <xdr:row>15</xdr:row>
      <xdr:rowOff>133350</xdr:rowOff>
    </xdr:to>
    <xdr:sp macro="" textlink="">
      <xdr:nvSpPr>
        <xdr:cNvPr id="21" name="Seta para a direita 20"/>
        <xdr:cNvSpPr/>
      </xdr:nvSpPr>
      <xdr:spPr>
        <a:xfrm rot="16200000">
          <a:off x="1190625" y="2381250"/>
          <a:ext cx="561975" cy="3143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285750</xdr:colOff>
      <xdr:row>13</xdr:row>
      <xdr:rowOff>38100</xdr:rowOff>
    </xdr:from>
    <xdr:to>
      <xdr:col>6</xdr:col>
      <xdr:colOff>600075</xdr:colOff>
      <xdr:row>16</xdr:row>
      <xdr:rowOff>28575</xdr:rowOff>
    </xdr:to>
    <xdr:sp macro="" textlink="">
      <xdr:nvSpPr>
        <xdr:cNvPr id="22" name="Seta para a direita 21"/>
        <xdr:cNvSpPr/>
      </xdr:nvSpPr>
      <xdr:spPr>
        <a:xfrm rot="5400000">
          <a:off x="3914775" y="2466975"/>
          <a:ext cx="561975" cy="3143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5</xdr:row>
      <xdr:rowOff>28575</xdr:rowOff>
    </xdr:from>
    <xdr:to>
      <xdr:col>4</xdr:col>
      <xdr:colOff>3375</xdr:colOff>
      <xdr:row>6</xdr:row>
      <xdr:rowOff>56175</xdr:rowOff>
    </xdr:to>
    <xdr:sp macro="" textlink="">
      <xdr:nvSpPr>
        <xdr:cNvPr id="3" name="Retângulo de cantos arredondados 2">
          <a:hlinkClick xmlns:r="http://schemas.openxmlformats.org/officeDocument/2006/relationships" r:id="rId1" tooltip="Voltar para o início"/>
        </xdr:cNvPr>
        <xdr:cNvSpPr/>
      </xdr:nvSpPr>
      <xdr:spPr>
        <a:xfrm>
          <a:off x="7143750" y="942975"/>
          <a:ext cx="432000" cy="18000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t-BR" sz="800">
              <a:solidFill>
                <a:schemeClr val="bg1"/>
              </a:solidFill>
            </a:rPr>
            <a:t>voltar</a:t>
          </a:r>
        </a:p>
      </xdr:txBody>
    </xdr:sp>
    <xdr:clientData/>
  </xdr:twoCellAnchor>
  <xdr:twoCellAnchor editAs="absolute">
    <xdr:from>
      <xdr:col>4</xdr:col>
      <xdr:colOff>9525</xdr:colOff>
      <xdr:row>25</xdr:row>
      <xdr:rowOff>38101</xdr:rowOff>
    </xdr:from>
    <xdr:to>
      <xdr:col>4</xdr:col>
      <xdr:colOff>2114550</xdr:colOff>
      <xdr:row>26</xdr:row>
      <xdr:rowOff>228601</xdr:rowOff>
    </xdr:to>
    <xdr:sp macro="" textlink="">
      <xdr:nvSpPr>
        <xdr:cNvPr id="4" name="Texto explicativo retangular 3"/>
        <xdr:cNvSpPr/>
      </xdr:nvSpPr>
      <xdr:spPr>
        <a:xfrm>
          <a:off x="7400925" y="6686551"/>
          <a:ext cx="2105025" cy="495300"/>
        </a:xfrm>
        <a:prstGeom prst="wedgeRectCallout">
          <a:avLst>
            <a:gd name="adj1" fmla="val 54393"/>
            <a:gd name="adj2" fmla="val -28539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900"/>
            <a:t>PRESSIONE</a:t>
          </a:r>
          <a:r>
            <a:rPr lang="pt-BR" sz="900" baseline="0"/>
            <a:t> A TECLA [TAB] PARA ACRESCENTAR MAIS LINHAS</a:t>
          </a:r>
          <a:endParaRPr lang="pt-BR" sz="9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5</xdr:row>
      <xdr:rowOff>28575</xdr:rowOff>
    </xdr:from>
    <xdr:to>
      <xdr:col>6</xdr:col>
      <xdr:colOff>3375</xdr:colOff>
      <xdr:row>6</xdr:row>
      <xdr:rowOff>56175</xdr:rowOff>
    </xdr:to>
    <xdr:sp macro="" textlink="">
      <xdr:nvSpPr>
        <xdr:cNvPr id="9" name="Retângulo de cantos arredondados 8">
          <a:hlinkClick xmlns:r="http://schemas.openxmlformats.org/officeDocument/2006/relationships" r:id="rId1" tooltip="Voltar para o início"/>
        </xdr:cNvPr>
        <xdr:cNvSpPr/>
      </xdr:nvSpPr>
      <xdr:spPr>
        <a:xfrm>
          <a:off x="8058150" y="1552575"/>
          <a:ext cx="432000" cy="18000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t-BR" sz="800">
              <a:solidFill>
                <a:schemeClr val="bg1"/>
              </a:solidFill>
            </a:rPr>
            <a:t>voltar</a:t>
          </a:r>
        </a:p>
      </xdr:txBody>
    </xdr:sp>
    <xdr:clientData/>
  </xdr:twoCellAnchor>
  <xdr:twoCellAnchor>
    <xdr:from>
      <xdr:col>4</xdr:col>
      <xdr:colOff>247649</xdr:colOff>
      <xdr:row>7</xdr:row>
      <xdr:rowOff>0</xdr:rowOff>
    </xdr:from>
    <xdr:to>
      <xdr:col>7</xdr:col>
      <xdr:colOff>1247774</xdr:colOff>
      <xdr:row>18</xdr:row>
      <xdr:rowOff>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8</xdr:col>
      <xdr:colOff>0</xdr:colOff>
      <xdr:row>30</xdr:row>
      <xdr:rowOff>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238125</xdr:colOff>
      <xdr:row>9</xdr:row>
      <xdr:rowOff>180975</xdr:rowOff>
    </xdr:from>
    <xdr:to>
      <xdr:col>6</xdr:col>
      <xdr:colOff>447675</xdr:colOff>
      <xdr:row>11</xdr:row>
      <xdr:rowOff>66675</xdr:rowOff>
    </xdr:to>
    <xdr:sp macro="" textlink="">
      <xdr:nvSpPr>
        <xdr:cNvPr id="5" name="Texto explicativo retangular 4"/>
        <xdr:cNvSpPr/>
      </xdr:nvSpPr>
      <xdr:spPr>
        <a:xfrm>
          <a:off x="7629525" y="1952625"/>
          <a:ext cx="2105025" cy="495300"/>
        </a:xfrm>
        <a:prstGeom prst="wedgeRectCallout">
          <a:avLst>
            <a:gd name="adj1" fmla="val -74566"/>
            <a:gd name="adj2" fmla="val 62679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900"/>
            <a:t>PRESSIONE</a:t>
          </a:r>
          <a:r>
            <a:rPr lang="pt-BR" sz="900" baseline="0"/>
            <a:t> A TECLA [TAB] PARA ACRESCENTAR MAIS LINHAS</a:t>
          </a:r>
          <a:endParaRPr lang="pt-BR" sz="9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2019300</xdr:colOff>
      <xdr:row>5</xdr:row>
      <xdr:rowOff>28575</xdr:rowOff>
    </xdr:from>
    <xdr:to>
      <xdr:col>3</xdr:col>
      <xdr:colOff>3375</xdr:colOff>
      <xdr:row>6</xdr:row>
      <xdr:rowOff>56175</xdr:rowOff>
    </xdr:to>
    <xdr:sp macro="" textlink="">
      <xdr:nvSpPr>
        <xdr:cNvPr id="3" name="Retângulo de cantos arredondados 2">
          <a:hlinkClick xmlns:r="http://schemas.openxmlformats.org/officeDocument/2006/relationships" r:id="rId1" tooltip="Voltar para o início"/>
        </xdr:cNvPr>
        <xdr:cNvSpPr/>
      </xdr:nvSpPr>
      <xdr:spPr>
        <a:xfrm>
          <a:off x="5715000" y="942975"/>
          <a:ext cx="432000" cy="18000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t-BR" sz="800">
              <a:solidFill>
                <a:schemeClr val="bg1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5</xdr:row>
      <xdr:rowOff>28575</xdr:rowOff>
    </xdr:from>
    <xdr:to>
      <xdr:col>4</xdr:col>
      <xdr:colOff>3375</xdr:colOff>
      <xdr:row>6</xdr:row>
      <xdr:rowOff>56175</xdr:rowOff>
    </xdr:to>
    <xdr:sp macro="" textlink="">
      <xdr:nvSpPr>
        <xdr:cNvPr id="4" name="Retângulo de cantos arredondados 3">
          <a:hlinkClick xmlns:r="http://schemas.openxmlformats.org/officeDocument/2006/relationships" r:id="rId1" tooltip="Voltar para o início"/>
        </xdr:cNvPr>
        <xdr:cNvSpPr/>
      </xdr:nvSpPr>
      <xdr:spPr>
        <a:xfrm>
          <a:off x="5762625" y="942975"/>
          <a:ext cx="432000" cy="18000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t-BR" sz="800">
              <a:solidFill>
                <a:schemeClr val="bg1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103187</xdr:rowOff>
    </xdr:from>
    <xdr:to>
      <xdr:col>3</xdr:col>
      <xdr:colOff>1047750</xdr:colOff>
      <xdr:row>20</xdr:row>
      <xdr:rowOff>95250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1333501</xdr:colOff>
      <xdr:row>8</xdr:row>
      <xdr:rowOff>136070</xdr:rowOff>
    </xdr:from>
    <xdr:to>
      <xdr:col>7</xdr:col>
      <xdr:colOff>0</xdr:colOff>
      <xdr:row>20</xdr:row>
      <xdr:rowOff>163286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819150</xdr:colOff>
      <xdr:row>5</xdr:row>
      <xdr:rowOff>28575</xdr:rowOff>
    </xdr:from>
    <xdr:to>
      <xdr:col>5</xdr:col>
      <xdr:colOff>3375</xdr:colOff>
      <xdr:row>6</xdr:row>
      <xdr:rowOff>56175</xdr:rowOff>
    </xdr:to>
    <xdr:sp macro="" textlink="">
      <xdr:nvSpPr>
        <xdr:cNvPr id="9" name="Retângulo de cantos arredondados 8">
          <a:hlinkClick xmlns:r="http://schemas.openxmlformats.org/officeDocument/2006/relationships" r:id="rId3" tooltip="Voltar para o início"/>
        </xdr:cNvPr>
        <xdr:cNvSpPr/>
      </xdr:nvSpPr>
      <xdr:spPr>
        <a:xfrm>
          <a:off x="6210300" y="942975"/>
          <a:ext cx="432000" cy="180000"/>
        </a:xfrm>
        <a:prstGeom prst="round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t-BR" sz="800">
              <a:solidFill>
                <a:schemeClr val="bg1"/>
              </a:solidFill>
            </a:rPr>
            <a:t>voltar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_CLIENTES" displayName="TAB_CLIENTES" ref="A8:E23" totalsRowCount="1" headerRowDxfId="63" dataDxfId="62" totalsRowDxfId="61">
  <autoFilter ref="A8:E22"/>
  <tableColumns count="5">
    <tableColumn id="1" name="NOME" totalsRowFunction="custom" dataDxfId="60" totalsRowDxfId="59">
      <totalsRowFormula>COUNTA(TAB_CLIENTES[[#Data],[NOME]])</totalsRowFormula>
    </tableColumn>
    <tableColumn id="5" name="ENDEREÇO / EMPRESA / SETOR" dataDxfId="58" totalsRowDxfId="57"/>
    <tableColumn id="2" name="FONE1" dataDxfId="56" totalsRowDxfId="55"/>
    <tableColumn id="3" name="FONE2" dataDxfId="54" totalsRowDxfId="53"/>
    <tableColumn id="4" name="EMAIL" dataDxfId="52" totalsRowDxfId="51"/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id="2" name="TAB_PRODUTOS" displayName="TAB_PRODUTOS" ref="A14:D23" totalsRowCount="1" headerRowDxfId="50" dataDxfId="49" totalsRowDxfId="48">
  <autoFilter ref="A14:D22"/>
  <sortState ref="A16:D25">
    <sortCondition ref="D16:D25"/>
    <sortCondition ref="A16:A25"/>
  </sortState>
  <tableColumns count="4">
    <tableColumn id="1" name="NOME DO PRODUTO" totalsRowFunction="custom" dataDxfId="47" totalsRowDxfId="46">
      <totalsRowFormula>COUNTA(TAB_PRODUTOS[[#Data],[NOME DO PRODUTO]])</totalsRowFormula>
    </tableColumn>
    <tableColumn id="4" name="VENDAS" totalsRowFunction="sum" dataDxfId="45" totalsRowDxfId="44">
      <calculatedColumnFormula>SUMIF(TAB_VENDAS[PRODUTO],TAB_PRODUTOS[[#This Row],[NOME DO PRODUTO]],TAB_VENDAS[QTDE])</calculatedColumnFormula>
    </tableColumn>
    <tableColumn id="2" name="%VENDAS" totalsRowFunction="sum" dataDxfId="43" totalsRowDxfId="42" dataCellStyle="Porcentagem">
      <calculatedColumnFormula>IFERROR(TAB_PRODUTOS[[#This Row],[VENDAS]]/TAB_PRODUTOS[[#Totals],[VENDAS]],0)</calculatedColumnFormula>
    </tableColumn>
    <tableColumn id="9" name="GRUPO" totalsRowFunction="custom" dataDxfId="41" totalsRowDxfId="40" dataCellStyle="Porcentagem">
      <totalsRowFormula>TAB_GRUPOS[[#Totals],[NOME DO GRUPO]]</totalsRowFormula>
    </tableColumn>
  </tableColumns>
  <tableStyleInfo name="TableStyleLight14" showFirstColumn="0" showLastColumn="0" showRowStripes="1" showColumnStripes="1"/>
</table>
</file>

<file path=xl/tables/table3.xml><?xml version="1.0" encoding="utf-8"?>
<table xmlns="http://schemas.openxmlformats.org/spreadsheetml/2006/main" id="4" name="TAB_GRUPOS" displayName="TAB_GRUPOS" ref="A8:D13" totalsRowCount="1" headerRowDxfId="39" dataDxfId="38" totalsRowDxfId="37">
  <autoFilter ref="A8:D12"/>
  <sortState ref="A9:D11">
    <sortCondition descending="1" ref="B8:B11"/>
  </sortState>
  <tableColumns count="4">
    <tableColumn id="5" name="NOME DO GRUPO" totalsRowFunction="custom" dataDxfId="36" totalsRowDxfId="35" dataCellStyle="Porcentagem">
      <totalsRowFormula>COUNTA([NOME DO GRUPO])</totalsRowFormula>
    </tableColumn>
    <tableColumn id="1" name="VENDAS" totalsRowFunction="sum" dataDxfId="34" totalsRowDxfId="33">
      <calculatedColumnFormula>SUMIF(TAB_PRODUTOS[GRUPO],TAB_GRUPOS[[#This Row],[NOME DO GRUPO]],TAB_PRODUTOS[VENDAS])</calculatedColumnFormula>
    </tableColumn>
    <tableColumn id="3" name="%VENDAS" totalsRowFunction="sum" dataDxfId="32" totalsRowDxfId="31" dataCellStyle="Porcentagem">
      <calculatedColumnFormula>IFERROR(TAB_GRUPOS[[#This Row],[VENDAS]]/TAB_GRUPOS[[#Totals],[VENDAS]],0)</calculatedColumnFormula>
    </tableColumn>
    <tableColumn id="2" name="DESCRIÇÃO / REGIÃO" dataDxfId="30" totalsRowDxfId="29"/>
  </tableColumns>
  <tableStyleInfo name="TableStyleLight14" showFirstColumn="0" showLastColumn="0" showRowStripes="1" showColumnStripes="1"/>
</table>
</file>

<file path=xl/tables/table4.xml><?xml version="1.0" encoding="utf-8"?>
<table xmlns="http://schemas.openxmlformats.org/spreadsheetml/2006/main" id="3" name="TAB_VENDAS" displayName="TAB_VENDAS" ref="A9:F61" totalsRowCount="1" headerRowDxfId="28" dataDxfId="27">
  <autoFilter ref="A9:F60"/>
  <sortState ref="A4:F546">
    <sortCondition ref="B4:B546"/>
    <sortCondition ref="A4:A546"/>
    <sortCondition ref="C4:C546"/>
  </sortState>
  <tableColumns count="6">
    <tableColumn id="1" name="DATA" totalsRowFunction="custom" dataDxfId="26" totalsRowDxfId="25">
      <totalsRowFormula>"    PERÍODO DE "&amp;TEXT(MIN([DATA]),"DD/MM/AAAA")&amp;" A "&amp;TEXT(MAX([DATA]),"DD/MM/AAAA")</totalsRowFormula>
    </tableColumn>
    <tableColumn id="2" name="CLIENTE" dataDxfId="24" totalsRowDxfId="23"/>
    <tableColumn id="3" name="PRODUTO" dataDxfId="22" totalsRowDxfId="21"/>
    <tableColumn id="4" name="QTDE" dataDxfId="20" totalsRowDxfId="19"/>
    <tableColumn id="5" name="VALOR" dataDxfId="18" totalsRowDxfId="17"/>
    <tableColumn id="6" name="TOTAL" totalsRowFunction="sum" dataDxfId="16" totalsRowDxfId="15">
      <calculatedColumnFormula>IF(ISNUMBER(TAB_VENDAS[[#This Row],[DATA]]),E10*D10,"")</calculatedColumnFormula>
    </tableColumn>
  </tableColumns>
  <tableStyleInfo name="TableStyleLight11" showFirstColumn="0" showLastColumn="0" showRowStripes="1" showColumnStripes="1"/>
</table>
</file>

<file path=xl/tables/table5.xml><?xml version="1.0" encoding="utf-8"?>
<table xmlns="http://schemas.openxmlformats.org/spreadsheetml/2006/main" id="5" name="TAB_PAGAMENTOS" displayName="TAB_PAGAMENTOS" ref="A9:F27" totalsRowCount="1" headerRowDxfId="14" dataDxfId="13" totalsRowDxfId="12">
  <autoFilter ref="A9:F26"/>
  <sortState ref="A9:F551">
    <sortCondition ref="B4:B546"/>
    <sortCondition ref="A4:A546"/>
    <sortCondition ref="C4:C546"/>
  </sortState>
  <tableColumns count="6">
    <tableColumn id="1" name="DATA" totalsRowLabel="TOTAL PAGO" dataDxfId="11" totalsRowDxfId="10"/>
    <tableColumn id="2" name="CLIENTE" dataDxfId="9" totalsRowDxfId="8"/>
    <tableColumn id="3" name="TOTAL&#10;COMPRADO" dataDxfId="7" totalsRowDxfId="6">
      <calculatedColumnFormula>IF(ISNUMBER(TAB_PAGAMENTOS[[#This Row],[DATA]]),SUMIFS(TAB_VENDAS[TOTAL],TAB_VENDAS[CLIENTE],TAB_PAGAMENTOS[[#This Row],[CLIENTE]]),"")</calculatedColumnFormula>
    </tableColumn>
    <tableColumn id="6" name="DÍVIDA&#10;ATÉ A DATA" dataDxfId="5" totalsRowDxfId="4">
      <calculatedColumnFormula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calculatedColumnFormula>
    </tableColumn>
    <tableColumn id="4" name="VALOR PAGO" totalsRowFunction="sum" dataDxfId="3" totalsRowDxfId="2"/>
    <tableColumn id="5" name="EM ABERTO" dataDxfId="1" totalsRowDxfId="0">
      <calculatedColumnFormula>IF(ISNUMBER(TAB_PAGAMENTOS[[#This Row],[DATA]]),TAB_PAGAMENTOS[[#This Row],[DÍVIDA
ATÉ A DATA]]-TAB_PAGAMENTOS[[#This Row],[VALOR PAGO]],"")</calculatedColumnFormula>
    </tableColumn>
  </tableColumns>
  <tableStyleInfo name="TableStyleLight10" showFirstColumn="0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RowColHeaders="0" tabSelected="1" workbookViewId="0">
      <selection activeCell="G5" sqref="G5:I5"/>
    </sheetView>
  </sheetViews>
  <sheetFormatPr defaultColWidth="0" defaultRowHeight="15" customHeight="1" zeroHeight="1"/>
  <cols>
    <col min="1" max="1" width="2.7109375" customWidth="1"/>
    <col min="2" max="4" width="12.7109375" customWidth="1"/>
    <col min="5" max="5" width="2.7109375" customWidth="1"/>
    <col min="6" max="8" width="12.7109375" customWidth="1"/>
    <col min="9" max="9" width="2.7109375" customWidth="1"/>
    <col min="10" max="12" width="12.7109375" customWidth="1"/>
    <col min="13" max="13" width="2.7109375" customWidth="1"/>
    <col min="14" max="16384" width="9.140625" hidden="1"/>
  </cols>
  <sheetData>
    <row r="1" spans="1:12" s="4" customFormat="1" ht="12" customHeight="1">
      <c r="A1" s="22"/>
      <c r="J1" s="94" t="s">
        <v>12</v>
      </c>
      <c r="K1" s="94"/>
      <c r="L1" s="94"/>
    </row>
    <row r="2" spans="1:12" s="4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94"/>
      <c r="K2" s="94"/>
      <c r="L2" s="94"/>
    </row>
    <row r="3" spans="1:12" s="4" customFormat="1" ht="12" customHeight="1">
      <c r="A3" s="93" t="s">
        <v>22</v>
      </c>
      <c r="B3" s="93"/>
      <c r="C3" s="93"/>
      <c r="D3" s="93"/>
      <c r="E3" s="93"/>
      <c r="F3" s="93"/>
      <c r="G3" s="93"/>
      <c r="H3" s="93"/>
      <c r="I3" s="93"/>
      <c r="J3" s="94"/>
      <c r="K3" s="94"/>
      <c r="L3" s="94"/>
    </row>
    <row r="4" spans="1:12" s="4" customFormat="1" ht="12" customHeight="1">
      <c r="A4" s="93"/>
      <c r="B4" s="93"/>
      <c r="C4" s="93"/>
      <c r="D4" s="93"/>
      <c r="E4" s="93"/>
      <c r="F4" s="93"/>
      <c r="G4" s="93"/>
      <c r="H4" s="93"/>
      <c r="I4" s="93"/>
      <c r="J4" s="94"/>
      <c r="K4" s="94"/>
      <c r="L4" s="94"/>
    </row>
    <row r="5" spans="1:12" s="4" customFormat="1" ht="24" customHeight="1">
      <c r="A5" s="95" t="s">
        <v>28</v>
      </c>
      <c r="B5" s="95"/>
      <c r="C5" s="95"/>
      <c r="D5" s="95"/>
      <c r="E5" s="95"/>
      <c r="F5" s="95"/>
      <c r="G5" s="96" t="s">
        <v>58</v>
      </c>
      <c r="H5" s="97"/>
      <c r="I5" s="97"/>
      <c r="J5" s="94"/>
      <c r="K5" s="94"/>
      <c r="L5" s="94"/>
    </row>
    <row r="6" spans="1:12" s="4" customFormat="1" ht="12" customHeight="1">
      <c r="A6" s="23"/>
      <c r="B6" s="24"/>
      <c r="C6" s="24"/>
      <c r="D6" s="24"/>
      <c r="E6" s="24"/>
      <c r="J6" s="94"/>
      <c r="K6" s="94"/>
      <c r="L6" s="94"/>
    </row>
    <row r="7" spans="1:12" s="4" customFormat="1" ht="8.1" customHeight="1">
      <c r="A7" s="22"/>
      <c r="F7" s="3"/>
      <c r="G7" s="3"/>
    </row>
    <row r="8" spans="1:12" ht="15" customHeight="1">
      <c r="B8" s="34" t="s">
        <v>31</v>
      </c>
    </row>
    <row r="9" spans="1:12" ht="15" customHeight="1"/>
    <row r="10" spans="1:12" ht="15" customHeight="1"/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spans="1:13" ht="15" customHeight="1"/>
    <row r="18" spans="1:13" ht="15" customHeight="1"/>
    <row r="19" spans="1:13" ht="15" customHeight="1"/>
    <row r="20" spans="1:13" ht="15" customHeight="1"/>
    <row r="21" spans="1:13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hidden="1" customHeight="1"/>
    <row r="23" spans="1:13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3:I4"/>
    <mergeCell ref="J1:L6"/>
    <mergeCell ref="A5:F5"/>
    <mergeCell ref="G5:I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RowColHeaders="0" workbookViewId="0">
      <pane ySplit="8" topLeftCell="A9" activePane="bottomLeft" state="frozen"/>
      <selection activeCell="A9" sqref="A9"/>
      <selection pane="bottomLeft" activeCell="C10" sqref="C10"/>
    </sheetView>
  </sheetViews>
  <sheetFormatPr defaultColWidth="0" defaultRowHeight="24" customHeight="1"/>
  <cols>
    <col min="1" max="1" width="36.7109375" style="64" customWidth="1"/>
    <col min="2" max="2" width="36.7109375" style="62" customWidth="1"/>
    <col min="3" max="4" width="18.7109375" style="62" customWidth="1"/>
    <col min="5" max="5" width="36.7109375" style="62" customWidth="1"/>
    <col min="6" max="16384" width="9.140625" style="62" hidden="1"/>
  </cols>
  <sheetData>
    <row r="1" spans="1:5" s="4" customFormat="1" ht="12" customHeight="1">
      <c r="D1" s="33"/>
      <c r="E1" s="94" t="s">
        <v>12</v>
      </c>
    </row>
    <row r="2" spans="1:5" s="4" customFormat="1" ht="12" customHeight="1">
      <c r="A2" s="98" t="str">
        <f>INÍCIO!$A$3</f>
        <v>INSIRA AQUI O CONTEÚDO DESTE CABEÇALHO</v>
      </c>
      <c r="B2" s="98"/>
      <c r="C2" s="98"/>
      <c r="D2" s="33"/>
      <c r="E2" s="94"/>
    </row>
    <row r="3" spans="1:5" s="4" customFormat="1" ht="12" customHeight="1">
      <c r="A3" s="98" t="str">
        <f>"VENDAS REGISTRADAS NO PERÍODO"&amp;IF(ISNUMBER(#REF!)," DE "&amp;TEXT(MIN(TAB_VENDAS[DATA]),"DD/MM/AAAA")&amp;" A "&amp;TEXT(MAX(TAB_VENDAS[DATA]),"DD/MM/AAAA"),"")</f>
        <v>VENDAS REGISTRADAS NO PERÍODO</v>
      </c>
      <c r="B3" s="98"/>
      <c r="C3" s="98"/>
      <c r="D3" s="33"/>
      <c r="E3" s="94"/>
    </row>
    <row r="4" spans="1:5" s="4" customFormat="1" ht="12" customHeight="1">
      <c r="A4" s="22"/>
      <c r="D4" s="33"/>
      <c r="E4" s="94"/>
    </row>
    <row r="5" spans="1:5" s="4" customFormat="1" ht="24" customHeight="1">
      <c r="A5" s="99" t="s">
        <v>32</v>
      </c>
      <c r="B5" s="99"/>
      <c r="C5" s="57"/>
      <c r="D5" s="58" t="str">
        <f>INÍCIO!$G$5</f>
        <v>xxxx</v>
      </c>
      <c r="E5" s="94"/>
    </row>
    <row r="6" spans="1:5" s="4" customFormat="1" ht="12" customHeight="1">
      <c r="A6" s="24"/>
      <c r="B6" s="24"/>
      <c r="C6" s="33"/>
      <c r="D6" s="33"/>
      <c r="E6" s="94"/>
    </row>
    <row r="7" spans="1:5" s="4" customFormat="1" ht="8.1" customHeight="1">
      <c r="C7" s="22"/>
      <c r="D7" s="3"/>
      <c r="E7" s="3"/>
    </row>
    <row r="8" spans="1:5" ht="24" customHeight="1">
      <c r="A8" s="10" t="s">
        <v>0</v>
      </c>
      <c r="B8" s="10" t="s">
        <v>4</v>
      </c>
      <c r="C8" s="10" t="s">
        <v>1</v>
      </c>
      <c r="D8" s="10" t="s">
        <v>2</v>
      </c>
      <c r="E8" s="10" t="s">
        <v>3</v>
      </c>
    </row>
    <row r="9" spans="1:5" ht="24" customHeight="1">
      <c r="A9" s="67" t="s">
        <v>45</v>
      </c>
      <c r="B9" s="63" t="s">
        <v>48</v>
      </c>
      <c r="C9" s="86" t="s">
        <v>51</v>
      </c>
      <c r="D9" s="86" t="s">
        <v>56</v>
      </c>
      <c r="E9" s="74"/>
    </row>
    <row r="10" spans="1:5" ht="24" customHeight="1">
      <c r="A10" s="67" t="s">
        <v>46</v>
      </c>
      <c r="B10" s="63" t="s">
        <v>49</v>
      </c>
      <c r="C10" s="86" t="s">
        <v>52</v>
      </c>
      <c r="D10" s="86" t="s">
        <v>55</v>
      </c>
      <c r="E10" s="74"/>
    </row>
    <row r="11" spans="1:5" ht="24" customHeight="1">
      <c r="A11" s="67" t="s">
        <v>47</v>
      </c>
      <c r="B11" s="63" t="s">
        <v>50</v>
      </c>
      <c r="C11" s="86" t="s">
        <v>53</v>
      </c>
      <c r="D11" s="86" t="s">
        <v>54</v>
      </c>
      <c r="E11" s="74"/>
    </row>
    <row r="12" spans="1:5" ht="24" customHeight="1">
      <c r="A12" s="66"/>
      <c r="C12" s="87"/>
      <c r="D12" s="87"/>
      <c r="E12" s="74"/>
    </row>
    <row r="13" spans="1:5" ht="24" customHeight="1">
      <c r="A13" s="66"/>
      <c r="C13" s="87"/>
      <c r="D13" s="87"/>
      <c r="E13" s="74"/>
    </row>
    <row r="14" spans="1:5" ht="24" customHeight="1">
      <c r="A14" s="66"/>
      <c r="C14" s="87"/>
      <c r="D14" s="87"/>
      <c r="E14" s="74"/>
    </row>
    <row r="15" spans="1:5" ht="24" customHeight="1">
      <c r="A15" s="66"/>
      <c r="C15" s="87"/>
      <c r="D15" s="87"/>
      <c r="E15" s="74"/>
    </row>
    <row r="16" spans="1:5" ht="24" customHeight="1">
      <c r="A16" s="66"/>
      <c r="C16" s="87"/>
      <c r="D16" s="87"/>
      <c r="E16" s="74"/>
    </row>
    <row r="17" spans="1:5" ht="24" customHeight="1">
      <c r="A17" s="66"/>
      <c r="C17" s="87"/>
      <c r="D17" s="87"/>
      <c r="E17" s="74"/>
    </row>
    <row r="18" spans="1:5" ht="24" customHeight="1">
      <c r="A18" s="66"/>
      <c r="C18" s="87"/>
      <c r="D18" s="87"/>
    </row>
    <row r="19" spans="1:5" ht="24" customHeight="1">
      <c r="A19" s="67"/>
      <c r="B19" s="63"/>
      <c r="C19" s="86"/>
      <c r="D19" s="86"/>
      <c r="E19" s="63"/>
    </row>
    <row r="20" spans="1:5" ht="24" customHeight="1">
      <c r="A20" s="67"/>
      <c r="B20" s="63"/>
      <c r="C20" s="86"/>
      <c r="D20" s="86"/>
      <c r="E20" s="63"/>
    </row>
    <row r="21" spans="1:5" ht="24" customHeight="1">
      <c r="A21" s="67"/>
      <c r="B21" s="63"/>
      <c r="C21" s="86"/>
      <c r="D21" s="86"/>
      <c r="E21" s="63"/>
    </row>
    <row r="22" spans="1:5" ht="24" customHeight="1">
      <c r="A22" s="67"/>
      <c r="B22" s="63"/>
      <c r="C22" s="86"/>
      <c r="D22" s="86"/>
      <c r="E22" s="63"/>
    </row>
    <row r="23" spans="1:5" ht="24" customHeight="1">
      <c r="A23" s="65">
        <f>COUNTA(TAB_CLIENTES[[#Data],[NOME]])</f>
        <v>3</v>
      </c>
      <c r="C23" s="87"/>
      <c r="D23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3:C3"/>
    <mergeCell ref="A5:B5"/>
    <mergeCell ref="E1:E6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RowColHeaders="0" workbookViewId="0"/>
  </sheetViews>
  <sheetFormatPr defaultColWidth="0" defaultRowHeight="24" customHeight="1"/>
  <cols>
    <col min="1" max="1" width="36.7109375" style="61" customWidth="1"/>
    <col min="2" max="2" width="18.7109375" style="7" customWidth="1"/>
    <col min="3" max="3" width="18.7109375" style="8" customWidth="1"/>
    <col min="4" max="4" width="36.7109375" style="8" customWidth="1"/>
    <col min="5" max="5" width="3.7109375" style="9" customWidth="1"/>
    <col min="6" max="6" width="24.7109375" style="7" customWidth="1"/>
    <col min="7" max="7" width="18.7109375" style="17" customWidth="1"/>
    <col min="8" max="8" width="18.7109375" style="8" customWidth="1"/>
    <col min="9" max="16384" width="9.140625" style="9" hidden="1"/>
  </cols>
  <sheetData>
    <row r="1" spans="1:8" s="4" customFormat="1" ht="12" customHeight="1">
      <c r="A1" s="2"/>
      <c r="B1" s="2"/>
      <c r="C1" s="3"/>
      <c r="D1" s="3"/>
      <c r="F1" s="2"/>
      <c r="G1" s="94" t="s">
        <v>12</v>
      </c>
      <c r="H1" s="94"/>
    </row>
    <row r="2" spans="1:8" s="4" customFormat="1" ht="12" customHeight="1">
      <c r="A2" s="98" t="str">
        <f>INÍCIO!$A$3</f>
        <v>INSIRA AQUI O CONTEÚDO DESTE CABEÇALHO</v>
      </c>
      <c r="B2" s="98"/>
      <c r="C2" s="98"/>
      <c r="D2" s="3"/>
      <c r="F2" s="2"/>
      <c r="G2" s="94"/>
      <c r="H2" s="94"/>
    </row>
    <row r="3" spans="1:8" s="4" customFormat="1" ht="12" customHeight="1">
      <c r="A3" s="98" t="str">
        <f>VENDAS!A3</f>
        <v>VENDAS REGISTRADAS NO PERÍODO DE 12/09/2016 A 21/09/2016</v>
      </c>
      <c r="B3" s="98"/>
      <c r="C3" s="98"/>
      <c r="D3" s="3"/>
      <c r="F3" s="2"/>
      <c r="G3" s="94"/>
      <c r="H3" s="94"/>
    </row>
    <row r="4" spans="1:8" s="4" customFormat="1" ht="12" customHeight="1">
      <c r="A4" s="2"/>
      <c r="B4" s="2"/>
      <c r="C4" s="3"/>
      <c r="D4" s="3"/>
      <c r="F4" s="2"/>
      <c r="G4" s="94"/>
      <c r="H4" s="94"/>
    </row>
    <row r="5" spans="1:8" s="4" customFormat="1" ht="24" customHeight="1">
      <c r="A5" s="102" t="s">
        <v>27</v>
      </c>
      <c r="B5" s="102"/>
      <c r="C5" s="102"/>
      <c r="D5" s="100" t="str">
        <f>INÍCIO!G5</f>
        <v>xxxx</v>
      </c>
      <c r="E5" s="101"/>
      <c r="F5" s="101"/>
      <c r="G5" s="94"/>
      <c r="H5" s="94"/>
    </row>
    <row r="6" spans="1:8" s="4" customFormat="1" ht="12" customHeight="1">
      <c r="A6" s="5"/>
      <c r="B6" s="5"/>
      <c r="C6" s="6"/>
      <c r="D6" s="3"/>
      <c r="F6" s="2"/>
      <c r="G6" s="94"/>
      <c r="H6" s="94"/>
    </row>
    <row r="7" spans="1:8" ht="8.1" customHeight="1">
      <c r="A7" s="7"/>
      <c r="G7" s="8"/>
    </row>
    <row r="8" spans="1:8" ht="24" customHeight="1">
      <c r="A8" s="10" t="s">
        <v>26</v>
      </c>
      <c r="B8" s="10" t="s">
        <v>23</v>
      </c>
      <c r="C8" s="10" t="s">
        <v>24</v>
      </c>
      <c r="D8" s="10" t="s">
        <v>57</v>
      </c>
      <c r="E8" s="8"/>
      <c r="F8" s="9"/>
      <c r="G8" s="7"/>
    </row>
    <row r="9" spans="1:8" ht="24" customHeight="1">
      <c r="A9" s="67" t="s">
        <v>33</v>
      </c>
      <c r="B9" s="12">
        <f>SUMIF(TAB_PRODUTOS[GRUPO],TAB_GRUPOS[[#This Row],[NOME DO GRUPO]],TAB_PRODUTOS[VENDAS])</f>
        <v>28</v>
      </c>
      <c r="C9" s="13">
        <f>IFERROR(TAB_GRUPOS[[#This Row],[VENDAS]]/TAB_GRUPOS[[#Totals],[VENDAS]],0)</f>
        <v>0.4375</v>
      </c>
      <c r="D9" s="11"/>
      <c r="E9" s="8"/>
      <c r="F9" s="9"/>
      <c r="G9" s="7"/>
    </row>
    <row r="10" spans="1:8" ht="24" customHeight="1">
      <c r="A10" s="70" t="s">
        <v>34</v>
      </c>
      <c r="B10" s="12">
        <f>SUMIF(TAB_PRODUTOS[GRUPO],TAB_GRUPOS[[#This Row],[NOME DO GRUPO]],TAB_PRODUTOS[VENDAS])</f>
        <v>12</v>
      </c>
      <c r="C10" s="14">
        <f>IFERROR(TAB_GRUPOS[[#This Row],[VENDAS]]/TAB_GRUPOS[[#Totals],[VENDAS]],0)</f>
        <v>0.1875</v>
      </c>
      <c r="D10" s="71"/>
      <c r="E10" s="8"/>
      <c r="F10" s="9"/>
      <c r="G10" s="7"/>
    </row>
    <row r="11" spans="1:8" ht="24" customHeight="1">
      <c r="A11" s="70" t="s">
        <v>35</v>
      </c>
      <c r="B11" s="12">
        <f>SUMIF(TAB_PRODUTOS[GRUPO],TAB_GRUPOS[[#This Row],[NOME DO GRUPO]],TAB_PRODUTOS[VENDAS])</f>
        <v>24</v>
      </c>
      <c r="C11" s="14">
        <f>IFERROR(TAB_GRUPOS[[#This Row],[VENDAS]]/TAB_GRUPOS[[#Totals],[VENDAS]],0)</f>
        <v>0.375</v>
      </c>
      <c r="D11" s="71"/>
      <c r="E11" s="8"/>
      <c r="F11" s="9"/>
      <c r="G11" s="7"/>
    </row>
    <row r="12" spans="1:8" ht="24" customHeight="1">
      <c r="A12" s="70" t="s">
        <v>36</v>
      </c>
      <c r="B12" s="12">
        <f>SUMIF(TAB_PRODUTOS[GRUPO],TAB_GRUPOS[[#This Row],[NOME DO GRUPO]],TAB_PRODUTOS[VENDAS])</f>
        <v>0</v>
      </c>
      <c r="C12" s="14">
        <f>IFERROR(TAB_GRUPOS[[#This Row],[VENDAS]]/TAB_GRUPOS[[#Totals],[VENDAS]],0)</f>
        <v>0</v>
      </c>
      <c r="D12" s="71"/>
      <c r="E12" s="8"/>
      <c r="F12" s="9"/>
      <c r="G12" s="7"/>
    </row>
    <row r="13" spans="1:8" ht="24" customHeight="1">
      <c r="A13" s="68">
        <f>COUNTA([NOME DO GRUPO])</f>
        <v>4</v>
      </c>
      <c r="B13" s="69">
        <f>SUBTOTAL(109,[VENDAS])</f>
        <v>64</v>
      </c>
      <c r="C13" s="15">
        <f>SUBTOTAL(109,[%VENDAS])</f>
        <v>1</v>
      </c>
      <c r="D13" s="68"/>
      <c r="G13" s="8"/>
    </row>
    <row r="14" spans="1:8" ht="24" customHeight="1">
      <c r="A14" s="16" t="s">
        <v>25</v>
      </c>
      <c r="B14" s="16" t="s">
        <v>23</v>
      </c>
      <c r="C14" s="16" t="s">
        <v>24</v>
      </c>
      <c r="D14" s="16" t="s">
        <v>5</v>
      </c>
      <c r="G14" s="8"/>
    </row>
    <row r="15" spans="1:8" ht="24" customHeight="1">
      <c r="A15" s="66" t="s">
        <v>37</v>
      </c>
      <c r="B15" s="18">
        <f>SUMIF(TAB_VENDAS[PRODUTO],TAB_PRODUTOS[[#This Row],[NOME DO PRODUTO]],TAB_VENDAS[QTDE])</f>
        <v>17</v>
      </c>
      <c r="C15" s="19">
        <f>IFERROR(TAB_PRODUTOS[[#This Row],[VENDAS]]/TAB_PRODUTOS[[#Totals],[VENDAS]],0)</f>
        <v>0.265625</v>
      </c>
      <c r="D15" s="16" t="s">
        <v>33</v>
      </c>
      <c r="E15" s="7"/>
      <c r="F15" s="8"/>
      <c r="G15" s="8"/>
      <c r="H15" s="9"/>
    </row>
    <row r="16" spans="1:8" ht="24" customHeight="1">
      <c r="A16" s="67" t="s">
        <v>38</v>
      </c>
      <c r="B16" s="20">
        <f>SUMIF(TAB_VENDAS[PRODUTO],TAB_PRODUTOS[[#This Row],[NOME DO PRODUTO]],TAB_VENDAS[QTDE])</f>
        <v>3</v>
      </c>
      <c r="C16" s="14">
        <f>IFERROR(TAB_PRODUTOS[[#This Row],[VENDAS]]/TAB_PRODUTOS[[#Totals],[VENDAS]],0)</f>
        <v>4.6875E-2</v>
      </c>
      <c r="D16" s="21" t="s">
        <v>33</v>
      </c>
      <c r="F16" s="9"/>
      <c r="G16" s="9"/>
      <c r="H16" s="9"/>
    </row>
    <row r="17" spans="1:8" ht="24" customHeight="1">
      <c r="A17" s="67" t="s">
        <v>39</v>
      </c>
      <c r="B17" s="20">
        <f>SUMIF(TAB_VENDAS[PRODUTO],TAB_PRODUTOS[[#This Row],[NOME DO PRODUTO]],TAB_VENDAS[QTDE])</f>
        <v>8</v>
      </c>
      <c r="C17" s="14">
        <f>IFERROR(TAB_PRODUTOS[[#This Row],[VENDAS]]/TAB_PRODUTOS[[#Totals],[VENDAS]],0)</f>
        <v>0.125</v>
      </c>
      <c r="D17" s="21" t="s">
        <v>33</v>
      </c>
      <c r="F17" s="9"/>
      <c r="G17" s="9"/>
      <c r="H17" s="9"/>
    </row>
    <row r="18" spans="1:8" ht="24" customHeight="1">
      <c r="A18" s="67" t="s">
        <v>40</v>
      </c>
      <c r="B18" s="20">
        <f>SUMIF(TAB_VENDAS[PRODUTO],TAB_PRODUTOS[[#This Row],[NOME DO PRODUTO]],TAB_VENDAS[QTDE])</f>
        <v>12</v>
      </c>
      <c r="C18" s="14">
        <f>IFERROR(TAB_PRODUTOS[[#This Row],[VENDAS]]/TAB_PRODUTOS[[#Totals],[VENDAS]],0)</f>
        <v>0.1875</v>
      </c>
      <c r="D18" s="21" t="s">
        <v>34</v>
      </c>
      <c r="F18" s="9"/>
      <c r="G18" s="9"/>
      <c r="H18" s="9"/>
    </row>
    <row r="19" spans="1:8" ht="24" customHeight="1">
      <c r="A19" s="67" t="s">
        <v>41</v>
      </c>
      <c r="B19" s="20">
        <f>SUMIF(TAB_VENDAS[PRODUTO],TAB_PRODUTOS[[#This Row],[NOME DO PRODUTO]],TAB_VENDAS[QTDE])</f>
        <v>5</v>
      </c>
      <c r="C19" s="14">
        <f>IFERROR(TAB_PRODUTOS[[#This Row],[VENDAS]]/TAB_PRODUTOS[[#Totals],[VENDAS]],0)</f>
        <v>7.8125E-2</v>
      </c>
      <c r="D19" s="21" t="s">
        <v>35</v>
      </c>
      <c r="F19" s="9"/>
      <c r="G19" s="9"/>
      <c r="H19" s="9"/>
    </row>
    <row r="20" spans="1:8" ht="24" customHeight="1">
      <c r="A20" s="67" t="s">
        <v>42</v>
      </c>
      <c r="B20" s="20">
        <f>SUMIF(TAB_VENDAS[PRODUTO],TAB_PRODUTOS[[#This Row],[NOME DO PRODUTO]],TAB_VENDAS[QTDE])</f>
        <v>9</v>
      </c>
      <c r="C20" s="14">
        <f>IFERROR(TAB_PRODUTOS[[#This Row],[VENDAS]]/TAB_PRODUTOS[[#Totals],[VENDAS]],0)</f>
        <v>0.140625</v>
      </c>
      <c r="D20" s="21" t="s">
        <v>35</v>
      </c>
      <c r="E20" s="7"/>
      <c r="F20" s="17"/>
      <c r="G20" s="8"/>
      <c r="H20" s="9"/>
    </row>
    <row r="21" spans="1:8" ht="24" customHeight="1">
      <c r="A21" s="67" t="s">
        <v>43</v>
      </c>
      <c r="B21" s="20">
        <f>SUMIF(TAB_VENDAS[PRODUTO],TAB_PRODUTOS[[#This Row],[NOME DO PRODUTO]],TAB_VENDAS[QTDE])</f>
        <v>4</v>
      </c>
      <c r="C21" s="14">
        <f>IFERROR(TAB_PRODUTOS[[#This Row],[VENDAS]]/TAB_PRODUTOS[[#Totals],[VENDAS]],0)</f>
        <v>6.25E-2</v>
      </c>
      <c r="D21" s="21" t="s">
        <v>35</v>
      </c>
      <c r="E21" s="7"/>
      <c r="F21" s="17"/>
      <c r="G21" s="8"/>
      <c r="H21" s="9"/>
    </row>
    <row r="22" spans="1:8" ht="24" customHeight="1">
      <c r="A22" s="67" t="s">
        <v>44</v>
      </c>
      <c r="B22" s="20">
        <f>SUMIF(TAB_VENDAS[PRODUTO],TAB_PRODUTOS[[#This Row],[NOME DO PRODUTO]],TAB_VENDAS[QTDE])</f>
        <v>6</v>
      </c>
      <c r="C22" s="14">
        <f>IFERROR(TAB_PRODUTOS[[#This Row],[VENDAS]]/TAB_PRODUTOS[[#Totals],[VENDAS]],0)</f>
        <v>9.375E-2</v>
      </c>
      <c r="D22" s="21" t="s">
        <v>35</v>
      </c>
      <c r="E22" s="7"/>
      <c r="F22" s="17"/>
      <c r="G22" s="8"/>
      <c r="H22" s="9"/>
    </row>
    <row r="23" spans="1:8" ht="24" customHeight="1">
      <c r="A23" s="68">
        <f>COUNTA(TAB_PRODUTOS[[#Data],[NOME DO PRODUTO]])</f>
        <v>8</v>
      </c>
      <c r="B23" s="18">
        <f>SUBTOTAL(109,[VENDAS])</f>
        <v>64</v>
      </c>
      <c r="C23" s="72">
        <f>SUBTOTAL(109,[%VENDAS])</f>
        <v>1</v>
      </c>
      <c r="D23" s="73">
        <f>TAB_GRUPOS[[#Totals],[NOME DO GRUPO]]</f>
        <v>4</v>
      </c>
      <c r="F23" s="9"/>
      <c r="G23" s="9"/>
      <c r="H23" s="9"/>
    </row>
    <row r="24" spans="1:8" ht="24" customHeight="1">
      <c r="F24" s="9"/>
      <c r="G24" s="9"/>
      <c r="H24" s="9"/>
    </row>
    <row r="25" spans="1:8" ht="24" customHeight="1">
      <c r="F25" s="9"/>
      <c r="G25" s="9"/>
      <c r="H25" s="9"/>
    </row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3:C3"/>
    <mergeCell ref="G1:H6"/>
    <mergeCell ref="D5:F5"/>
    <mergeCell ref="A5:C5"/>
  </mergeCells>
  <dataValidations count="1">
    <dataValidation type="list" allowBlank="1" showInputMessage="1" showErrorMessage="1" sqref="D15:D22">
      <formula1>LISTA_GRUPOS</formula1>
    </dataValidation>
  </dataValidation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RowColHeaders="0" zoomScaleSheetLayoutView="20" workbookViewId="0">
      <pane ySplit="9" topLeftCell="A10" activePane="bottomLeft" state="frozen"/>
      <selection activeCell="A9" sqref="A9"/>
      <selection pane="bottomLeft"/>
    </sheetView>
  </sheetViews>
  <sheetFormatPr defaultColWidth="0" defaultRowHeight="24" customHeight="1"/>
  <cols>
    <col min="1" max="1" width="18.7109375" style="22" customWidth="1"/>
    <col min="2" max="3" width="36.7109375" style="4" customWidth="1"/>
    <col min="4" max="4" width="12.7109375" style="22" customWidth="1"/>
    <col min="5" max="6" width="12.7109375" style="80" customWidth="1"/>
    <col min="7" max="8" width="0" style="4" hidden="1" customWidth="1"/>
    <col min="9" max="16384" width="9.140625" style="4" hidden="1"/>
  </cols>
  <sheetData>
    <row r="1" spans="1:6" ht="12" customHeight="1">
      <c r="D1" s="94" t="s">
        <v>12</v>
      </c>
      <c r="E1" s="94"/>
      <c r="F1" s="94"/>
    </row>
    <row r="2" spans="1:6" ht="12" customHeight="1">
      <c r="A2" s="98" t="str">
        <f>INÍCIO!$A$3</f>
        <v>INSIRA AQUI O CONTEÚDO DESTE CABEÇALHO</v>
      </c>
      <c r="B2" s="98"/>
      <c r="C2" s="98"/>
      <c r="D2" s="94"/>
      <c r="E2" s="94"/>
      <c r="F2" s="94"/>
    </row>
    <row r="3" spans="1:6" ht="12" customHeight="1">
      <c r="A3" s="98" t="str">
        <f>"VENDAS REGISTRADAS NO PERÍODO"&amp;IF(ISNUMBER(A10)," DE "&amp;TEXT(MIN(TAB_VENDAS[DATA]),"DD/MM/AAAA")&amp;" A "&amp;TEXT(MAX(TAB_VENDAS[DATA]),"DD/MM/AAAA"),"")</f>
        <v>VENDAS REGISTRADAS NO PERÍODO DE 12/09/2016 A 21/09/2016</v>
      </c>
      <c r="B3" s="98"/>
      <c r="C3" s="98"/>
      <c r="D3" s="94"/>
      <c r="E3" s="94"/>
      <c r="F3" s="94"/>
    </row>
    <row r="4" spans="1:6" ht="12" customHeight="1">
      <c r="D4" s="94"/>
      <c r="E4" s="94"/>
      <c r="F4" s="94"/>
    </row>
    <row r="5" spans="1:6" ht="24" customHeight="1">
      <c r="A5" s="103" t="s">
        <v>15</v>
      </c>
      <c r="B5" s="103"/>
      <c r="C5" s="46" t="str">
        <f>INÍCIO!G5</f>
        <v>xxxx</v>
      </c>
      <c r="D5" s="94"/>
      <c r="E5" s="94"/>
      <c r="F5" s="94"/>
    </row>
    <row r="6" spans="1:6" ht="12" customHeight="1">
      <c r="A6" s="23"/>
      <c r="B6" s="24"/>
      <c r="C6" s="24"/>
      <c r="D6" s="94"/>
      <c r="E6" s="94"/>
      <c r="F6" s="94"/>
    </row>
    <row r="7" spans="1:6" ht="8.1" customHeight="1">
      <c r="E7" s="3"/>
      <c r="F7" s="3"/>
    </row>
    <row r="8" spans="1:6" ht="3.95" customHeight="1">
      <c r="A8" s="42"/>
      <c r="B8" s="43"/>
      <c r="C8" s="43"/>
      <c r="D8" s="42"/>
      <c r="E8" s="44"/>
      <c r="F8" s="45"/>
    </row>
    <row r="9" spans="1:6" ht="32.1" customHeight="1">
      <c r="A9" s="22" t="s">
        <v>6</v>
      </c>
      <c r="B9" s="22" t="s">
        <v>7</v>
      </c>
      <c r="C9" s="22" t="s">
        <v>8</v>
      </c>
      <c r="D9" s="22" t="s">
        <v>9</v>
      </c>
      <c r="E9" s="22" t="s">
        <v>10</v>
      </c>
      <c r="F9" s="22" t="s">
        <v>11</v>
      </c>
    </row>
    <row r="10" spans="1:6" ht="24" customHeight="1">
      <c r="A10" s="26">
        <v>42625</v>
      </c>
      <c r="B10" s="4" t="s">
        <v>45</v>
      </c>
      <c r="C10" s="4" t="s">
        <v>37</v>
      </c>
      <c r="D10" s="22">
        <v>1</v>
      </c>
      <c r="E10" s="81">
        <v>15</v>
      </c>
      <c r="F10" s="77">
        <f>IF(ISNUMBER(TAB_VENDAS[[#This Row],[DATA]]),E10*D10,"")</f>
        <v>15</v>
      </c>
    </row>
    <row r="11" spans="1:6" ht="24" customHeight="1">
      <c r="A11" s="26">
        <f>A10+0.24</f>
        <v>42625.24</v>
      </c>
      <c r="B11" s="4" t="s">
        <v>46</v>
      </c>
      <c r="C11" s="4" t="s">
        <v>38</v>
      </c>
      <c r="D11" s="22">
        <v>1</v>
      </c>
      <c r="E11" s="81">
        <v>24</v>
      </c>
      <c r="F11" s="77">
        <f>IF(ISNUMBER(TAB_VENDAS[[#This Row],[DATA]]),E11*D11,"")</f>
        <v>24</v>
      </c>
    </row>
    <row r="12" spans="1:6" ht="24" customHeight="1">
      <c r="A12" s="26">
        <f t="shared" ref="A12:A50" si="0">A11+0.24</f>
        <v>42625.479999999996</v>
      </c>
      <c r="B12" s="4" t="s">
        <v>47</v>
      </c>
      <c r="C12" s="4" t="s">
        <v>39</v>
      </c>
      <c r="D12" s="22">
        <v>1</v>
      </c>
      <c r="E12" s="81">
        <v>18</v>
      </c>
      <c r="F12" s="77">
        <f>IF(ISNUMBER(TAB_VENDAS[[#This Row],[DATA]]),E12*D12,"")</f>
        <v>18</v>
      </c>
    </row>
    <row r="13" spans="1:6" ht="24" customHeight="1">
      <c r="A13" s="26">
        <f t="shared" si="0"/>
        <v>42625.719999999994</v>
      </c>
      <c r="B13" s="4" t="s">
        <v>46</v>
      </c>
      <c r="C13" s="4" t="s">
        <v>40</v>
      </c>
      <c r="D13" s="22">
        <v>1</v>
      </c>
      <c r="E13" s="81">
        <v>20</v>
      </c>
      <c r="F13" s="77">
        <f>IF(ISNUMBER(TAB_VENDAS[[#This Row],[DATA]]),E13*D13,"")</f>
        <v>20</v>
      </c>
    </row>
    <row r="14" spans="1:6" ht="24" customHeight="1">
      <c r="A14" s="26">
        <f t="shared" si="0"/>
        <v>42625.959999999992</v>
      </c>
      <c r="B14" s="4" t="s">
        <v>47</v>
      </c>
      <c r="C14" s="4" t="s">
        <v>40</v>
      </c>
      <c r="D14" s="22">
        <v>5</v>
      </c>
      <c r="E14" s="81">
        <v>20</v>
      </c>
      <c r="F14" s="77">
        <f>IF(ISNUMBER(TAB_VENDAS[[#This Row],[DATA]]),E14*D14,"")</f>
        <v>100</v>
      </c>
    </row>
    <row r="15" spans="1:6" ht="24" customHeight="1">
      <c r="A15" s="26">
        <f t="shared" si="0"/>
        <v>42626.19999999999</v>
      </c>
      <c r="B15" s="4" t="s">
        <v>45</v>
      </c>
      <c r="C15" s="4" t="s">
        <v>39</v>
      </c>
      <c r="D15" s="22">
        <v>1</v>
      </c>
      <c r="E15" s="81">
        <v>18</v>
      </c>
      <c r="F15" s="77">
        <f>IF(ISNUMBER(TAB_VENDAS[[#This Row],[DATA]]),E15*D15,"")</f>
        <v>18</v>
      </c>
    </row>
    <row r="16" spans="1:6" ht="24" customHeight="1">
      <c r="A16" s="26">
        <f t="shared" si="0"/>
        <v>42626.439999999988</v>
      </c>
      <c r="B16" s="4" t="s">
        <v>45</v>
      </c>
      <c r="C16" s="4" t="s">
        <v>41</v>
      </c>
      <c r="D16" s="22">
        <v>2</v>
      </c>
      <c r="E16" s="81">
        <v>4</v>
      </c>
      <c r="F16" s="77">
        <f>IF(ISNUMBER(TAB_VENDAS[[#This Row],[DATA]]),E16*D16,"")</f>
        <v>8</v>
      </c>
    </row>
    <row r="17" spans="1:6" ht="24" customHeight="1">
      <c r="A17" s="26">
        <f t="shared" si="0"/>
        <v>42626.679999999986</v>
      </c>
      <c r="B17" s="4" t="s">
        <v>46</v>
      </c>
      <c r="C17" s="4" t="s">
        <v>37</v>
      </c>
      <c r="D17" s="22">
        <v>1</v>
      </c>
      <c r="E17" s="81">
        <v>15</v>
      </c>
      <c r="F17" s="77">
        <f>IF(ISNUMBER(TAB_VENDAS[[#This Row],[DATA]]),E17*D17,"")</f>
        <v>15</v>
      </c>
    </row>
    <row r="18" spans="1:6" ht="24" customHeight="1">
      <c r="A18" s="26">
        <f t="shared" si="0"/>
        <v>42626.919999999984</v>
      </c>
      <c r="B18" s="4" t="s">
        <v>47</v>
      </c>
      <c r="C18" s="4" t="s">
        <v>37</v>
      </c>
      <c r="D18" s="22">
        <v>2</v>
      </c>
      <c r="E18" s="81">
        <v>15</v>
      </c>
      <c r="F18" s="77">
        <f>IF(ISNUMBER(TAB_VENDAS[[#This Row],[DATA]]),E18*D18,"")</f>
        <v>30</v>
      </c>
    </row>
    <row r="19" spans="1:6" ht="24" customHeight="1">
      <c r="A19" s="26">
        <f t="shared" si="0"/>
        <v>42627.159999999982</v>
      </c>
      <c r="B19" s="4" t="s">
        <v>46</v>
      </c>
      <c r="C19" s="4" t="s">
        <v>42</v>
      </c>
      <c r="D19" s="22">
        <v>1</v>
      </c>
      <c r="E19" s="81">
        <v>21</v>
      </c>
      <c r="F19" s="77">
        <f>IF(ISNUMBER(TAB_VENDAS[[#This Row],[DATA]]),E19*D19,"")</f>
        <v>21</v>
      </c>
    </row>
    <row r="20" spans="1:6" ht="24" customHeight="1">
      <c r="A20" s="26">
        <f t="shared" si="0"/>
        <v>42627.39999999998</v>
      </c>
      <c r="B20" s="4" t="s">
        <v>47</v>
      </c>
      <c r="C20" s="4" t="s">
        <v>42</v>
      </c>
      <c r="D20" s="22">
        <v>1</v>
      </c>
      <c r="E20" s="81">
        <v>21</v>
      </c>
      <c r="F20" s="77">
        <f>IF(ISNUMBER(TAB_VENDAS[[#This Row],[DATA]]),E20*D20,"")</f>
        <v>21</v>
      </c>
    </row>
    <row r="21" spans="1:6" ht="24" customHeight="1">
      <c r="A21" s="26">
        <f t="shared" si="0"/>
        <v>42627.639999999978</v>
      </c>
      <c r="B21" s="4" t="s">
        <v>45</v>
      </c>
      <c r="C21" s="4" t="s">
        <v>42</v>
      </c>
      <c r="D21" s="22">
        <v>1</v>
      </c>
      <c r="E21" s="81">
        <v>21</v>
      </c>
      <c r="F21" s="77">
        <f>IF(ISNUMBER(TAB_VENDAS[[#This Row],[DATA]]),E21*D21,"")</f>
        <v>21</v>
      </c>
    </row>
    <row r="22" spans="1:6" ht="24" customHeight="1">
      <c r="A22" s="26">
        <f t="shared" si="0"/>
        <v>42627.879999999976</v>
      </c>
      <c r="B22" s="4" t="s">
        <v>45</v>
      </c>
      <c r="C22" s="4" t="s">
        <v>43</v>
      </c>
      <c r="D22" s="22">
        <v>1</v>
      </c>
      <c r="E22" s="81">
        <v>7</v>
      </c>
      <c r="F22" s="77">
        <f>IF(ISNUMBER(TAB_VENDAS[[#This Row],[DATA]]),E22*D22,"")</f>
        <v>7</v>
      </c>
    </row>
    <row r="23" spans="1:6" ht="24" customHeight="1">
      <c r="A23" s="26">
        <f t="shared" si="0"/>
        <v>42628.119999999974</v>
      </c>
      <c r="B23" s="4" t="s">
        <v>46</v>
      </c>
      <c r="C23" s="4" t="s">
        <v>44</v>
      </c>
      <c r="D23" s="22">
        <v>5</v>
      </c>
      <c r="E23" s="81">
        <v>6</v>
      </c>
      <c r="F23" s="77">
        <f>IF(ISNUMBER(TAB_VENDAS[[#This Row],[DATA]]),E23*D23,"")</f>
        <v>30</v>
      </c>
    </row>
    <row r="24" spans="1:6" ht="24" customHeight="1">
      <c r="A24" s="26">
        <f t="shared" si="0"/>
        <v>42628.359999999971</v>
      </c>
      <c r="B24" s="4" t="s">
        <v>47</v>
      </c>
      <c r="C24" s="4" t="s">
        <v>37</v>
      </c>
      <c r="D24" s="22">
        <v>1</v>
      </c>
      <c r="E24" s="81">
        <v>15</v>
      </c>
      <c r="F24" s="77">
        <f>IF(ISNUMBER(TAB_VENDAS[[#This Row],[DATA]]),E24*D24,"")</f>
        <v>15</v>
      </c>
    </row>
    <row r="25" spans="1:6" ht="24" customHeight="1">
      <c r="A25" s="26">
        <f t="shared" si="0"/>
        <v>42628.599999999969</v>
      </c>
      <c r="B25" s="4" t="s">
        <v>46</v>
      </c>
      <c r="C25" s="4" t="s">
        <v>38</v>
      </c>
      <c r="D25" s="22">
        <v>1</v>
      </c>
      <c r="E25" s="81">
        <v>24</v>
      </c>
      <c r="F25" s="77">
        <f>IF(ISNUMBER(TAB_VENDAS[[#This Row],[DATA]]),E25*D25,"")</f>
        <v>24</v>
      </c>
    </row>
    <row r="26" spans="1:6" ht="24" customHeight="1">
      <c r="A26" s="26">
        <f t="shared" si="0"/>
        <v>42628.839999999967</v>
      </c>
      <c r="B26" s="4" t="s">
        <v>47</v>
      </c>
      <c r="C26" s="4" t="s">
        <v>39</v>
      </c>
      <c r="D26" s="22">
        <v>2</v>
      </c>
      <c r="E26" s="81">
        <v>18</v>
      </c>
      <c r="F26" s="77">
        <f>IF(ISNUMBER(TAB_VENDAS[[#This Row],[DATA]]),E26*D26,"")</f>
        <v>36</v>
      </c>
    </row>
    <row r="27" spans="1:6" ht="24" customHeight="1">
      <c r="A27" s="26">
        <f t="shared" si="0"/>
        <v>42629.079999999965</v>
      </c>
      <c r="B27" s="4" t="s">
        <v>45</v>
      </c>
      <c r="C27" s="4" t="s">
        <v>40</v>
      </c>
      <c r="D27" s="22">
        <v>1</v>
      </c>
      <c r="E27" s="81">
        <v>20</v>
      </c>
      <c r="F27" s="77">
        <f>IF(ISNUMBER(TAB_VENDAS[[#This Row],[DATA]]),E27*D27,"")</f>
        <v>20</v>
      </c>
    </row>
    <row r="28" spans="1:6" ht="24" customHeight="1">
      <c r="A28" s="26">
        <f t="shared" si="0"/>
        <v>42629.319999999963</v>
      </c>
      <c r="B28" s="4" t="s">
        <v>45</v>
      </c>
      <c r="C28" s="4" t="s">
        <v>40</v>
      </c>
      <c r="D28" s="22">
        <v>2</v>
      </c>
      <c r="E28" s="81">
        <v>20</v>
      </c>
      <c r="F28" s="77">
        <f>IF(ISNUMBER(TAB_VENDAS[[#This Row],[DATA]]),E28*D28,"")</f>
        <v>40</v>
      </c>
    </row>
    <row r="29" spans="1:6" ht="24" customHeight="1">
      <c r="A29" s="26">
        <f t="shared" si="0"/>
        <v>42629.559999999961</v>
      </c>
      <c r="B29" s="4" t="s">
        <v>46</v>
      </c>
      <c r="C29" s="4" t="s">
        <v>39</v>
      </c>
      <c r="D29" s="22">
        <v>1</v>
      </c>
      <c r="E29" s="81">
        <v>18</v>
      </c>
      <c r="F29" s="77">
        <f>IF(ISNUMBER(TAB_VENDAS[[#This Row],[DATA]]),E29*D29,"")</f>
        <v>18</v>
      </c>
    </row>
    <row r="30" spans="1:6" ht="24" customHeight="1">
      <c r="A30" s="26">
        <f t="shared" si="0"/>
        <v>42629.799999999959</v>
      </c>
      <c r="B30" s="4" t="s">
        <v>47</v>
      </c>
      <c r="C30" s="4" t="s">
        <v>41</v>
      </c>
      <c r="D30" s="22">
        <v>2</v>
      </c>
      <c r="E30" s="81">
        <v>4</v>
      </c>
      <c r="F30" s="77">
        <f>IF(ISNUMBER(TAB_VENDAS[[#This Row],[DATA]]),E30*D30,"")</f>
        <v>8</v>
      </c>
    </row>
    <row r="31" spans="1:6" ht="24" customHeight="1">
      <c r="A31" s="26">
        <f t="shared" si="0"/>
        <v>42630.039999999957</v>
      </c>
      <c r="B31" s="4" t="s">
        <v>46</v>
      </c>
      <c r="C31" s="4" t="s">
        <v>37</v>
      </c>
      <c r="D31" s="22">
        <v>1</v>
      </c>
      <c r="E31" s="81">
        <v>15</v>
      </c>
      <c r="F31" s="77">
        <f>IF(ISNUMBER(TAB_VENDAS[[#This Row],[DATA]]),E31*D31,"")</f>
        <v>15</v>
      </c>
    </row>
    <row r="32" spans="1:6" ht="24" customHeight="1">
      <c r="A32" s="26">
        <f t="shared" si="0"/>
        <v>42630.279999999955</v>
      </c>
      <c r="B32" s="4" t="s">
        <v>47</v>
      </c>
      <c r="C32" s="4" t="s">
        <v>37</v>
      </c>
      <c r="D32" s="22">
        <v>5</v>
      </c>
      <c r="E32" s="81">
        <v>15</v>
      </c>
      <c r="F32" s="77">
        <f>IF(ISNUMBER(TAB_VENDAS[[#This Row],[DATA]]),E32*D32,"")</f>
        <v>75</v>
      </c>
    </row>
    <row r="33" spans="1:6" ht="24" customHeight="1">
      <c r="A33" s="26">
        <f t="shared" si="0"/>
        <v>42630.519999999953</v>
      </c>
      <c r="B33" s="4" t="s">
        <v>45</v>
      </c>
      <c r="C33" s="4" t="s">
        <v>42</v>
      </c>
      <c r="D33" s="22">
        <v>1</v>
      </c>
      <c r="E33" s="81">
        <v>21</v>
      </c>
      <c r="F33" s="77">
        <f>IF(ISNUMBER(TAB_VENDAS[[#This Row],[DATA]]),E33*D33,"")</f>
        <v>21</v>
      </c>
    </row>
    <row r="34" spans="1:6" ht="24" customHeight="1">
      <c r="A34" s="26">
        <f t="shared" si="0"/>
        <v>42630.759999999951</v>
      </c>
      <c r="B34" s="4" t="s">
        <v>45</v>
      </c>
      <c r="C34" s="4" t="s">
        <v>42</v>
      </c>
      <c r="D34" s="22">
        <v>1</v>
      </c>
      <c r="E34" s="81">
        <v>21</v>
      </c>
      <c r="F34" s="77">
        <f>IF(ISNUMBER(TAB_VENDAS[[#This Row],[DATA]]),E34*D34,"")</f>
        <v>21</v>
      </c>
    </row>
    <row r="35" spans="1:6" ht="24" customHeight="1">
      <c r="A35" s="26">
        <f t="shared" si="0"/>
        <v>42630.999999999949</v>
      </c>
      <c r="B35" s="4" t="s">
        <v>46</v>
      </c>
      <c r="C35" s="4" t="s">
        <v>42</v>
      </c>
      <c r="D35" s="22">
        <v>1</v>
      </c>
      <c r="E35" s="81">
        <v>21</v>
      </c>
      <c r="F35" s="77">
        <f>IF(ISNUMBER(TAB_VENDAS[[#This Row],[DATA]]),E35*D35,"")</f>
        <v>21</v>
      </c>
    </row>
    <row r="36" spans="1:6" ht="24" customHeight="1">
      <c r="A36" s="26">
        <f t="shared" si="0"/>
        <v>42631.239999999947</v>
      </c>
      <c r="B36" s="4" t="s">
        <v>47</v>
      </c>
      <c r="C36" s="4" t="s">
        <v>43</v>
      </c>
      <c r="D36" s="22">
        <v>1</v>
      </c>
      <c r="E36" s="81">
        <v>7</v>
      </c>
      <c r="F36" s="77">
        <f>IF(ISNUMBER(TAB_VENDAS[[#This Row],[DATA]]),E36*D36,"")</f>
        <v>7</v>
      </c>
    </row>
    <row r="37" spans="1:6" ht="24" customHeight="1">
      <c r="A37" s="26">
        <f t="shared" si="0"/>
        <v>42631.479999999945</v>
      </c>
      <c r="B37" s="4" t="s">
        <v>46</v>
      </c>
      <c r="C37" s="4" t="s">
        <v>44</v>
      </c>
      <c r="D37" s="22">
        <v>1</v>
      </c>
      <c r="E37" s="81">
        <v>6</v>
      </c>
      <c r="F37" s="77">
        <f>IF(ISNUMBER(TAB_VENDAS[[#This Row],[DATA]]),E37*D37,"")</f>
        <v>6</v>
      </c>
    </row>
    <row r="38" spans="1:6" ht="24" customHeight="1">
      <c r="A38" s="26">
        <f t="shared" si="0"/>
        <v>42631.719999999943</v>
      </c>
      <c r="B38" s="4" t="s">
        <v>47</v>
      </c>
      <c r="C38" s="4" t="s">
        <v>37</v>
      </c>
      <c r="D38" s="22">
        <v>2</v>
      </c>
      <c r="E38" s="81">
        <v>15</v>
      </c>
      <c r="F38" s="77">
        <f>IF(ISNUMBER(TAB_VENDAS[[#This Row],[DATA]]),E38*D38,"")</f>
        <v>30</v>
      </c>
    </row>
    <row r="39" spans="1:6" ht="24" customHeight="1">
      <c r="A39" s="26">
        <f t="shared" si="0"/>
        <v>42631.959999999941</v>
      </c>
      <c r="B39" s="4" t="s">
        <v>45</v>
      </c>
      <c r="C39" s="4" t="s">
        <v>38</v>
      </c>
      <c r="D39" s="22">
        <v>1</v>
      </c>
      <c r="E39" s="81">
        <v>24</v>
      </c>
      <c r="F39" s="77">
        <f>IF(ISNUMBER(TAB_VENDAS[[#This Row],[DATA]]),E39*D39,"")</f>
        <v>24</v>
      </c>
    </row>
    <row r="40" spans="1:6" ht="24" customHeight="1">
      <c r="A40" s="26">
        <f t="shared" si="0"/>
        <v>42632.199999999939</v>
      </c>
      <c r="B40" s="4" t="s">
        <v>45</v>
      </c>
      <c r="C40" s="4" t="s">
        <v>39</v>
      </c>
      <c r="D40" s="22">
        <v>2</v>
      </c>
      <c r="E40" s="81">
        <v>18</v>
      </c>
      <c r="F40" s="77">
        <f>IF(ISNUMBER(TAB_VENDAS[[#This Row],[DATA]]),E40*D40,"")</f>
        <v>36</v>
      </c>
    </row>
    <row r="41" spans="1:6" ht="24" customHeight="1">
      <c r="A41" s="26">
        <f t="shared" si="0"/>
        <v>42632.439999999937</v>
      </c>
      <c r="B41" s="4" t="s">
        <v>46</v>
      </c>
      <c r="C41" s="4" t="s">
        <v>40</v>
      </c>
      <c r="D41" s="22">
        <v>1</v>
      </c>
      <c r="E41" s="81">
        <v>20</v>
      </c>
      <c r="F41" s="77">
        <f>IF(ISNUMBER(TAB_VENDAS[[#This Row],[DATA]]),E41*D41,"")</f>
        <v>20</v>
      </c>
    </row>
    <row r="42" spans="1:6" ht="24" customHeight="1">
      <c r="A42" s="26">
        <f t="shared" si="0"/>
        <v>42632.679999999935</v>
      </c>
      <c r="B42" s="4" t="s">
        <v>47</v>
      </c>
      <c r="C42" s="4" t="s">
        <v>40</v>
      </c>
      <c r="D42" s="22">
        <v>2</v>
      </c>
      <c r="E42" s="81">
        <v>20</v>
      </c>
      <c r="F42" s="77">
        <f>IF(ISNUMBER(TAB_VENDAS[[#This Row],[DATA]]),E42*D42,"")</f>
        <v>40</v>
      </c>
    </row>
    <row r="43" spans="1:6" ht="24" customHeight="1">
      <c r="A43" s="26">
        <f t="shared" si="0"/>
        <v>42632.919999999933</v>
      </c>
      <c r="B43" s="4" t="s">
        <v>46</v>
      </c>
      <c r="C43" s="4" t="s">
        <v>39</v>
      </c>
      <c r="D43" s="22">
        <v>1</v>
      </c>
      <c r="E43" s="81">
        <v>18</v>
      </c>
      <c r="F43" s="77">
        <f>IF(ISNUMBER(TAB_VENDAS[[#This Row],[DATA]]),E43*D43,"")</f>
        <v>18</v>
      </c>
    </row>
    <row r="44" spans="1:6" ht="24" customHeight="1">
      <c r="A44" s="26">
        <f t="shared" si="0"/>
        <v>42633.159999999931</v>
      </c>
      <c r="B44" s="4" t="s">
        <v>47</v>
      </c>
      <c r="C44" s="4" t="s">
        <v>41</v>
      </c>
      <c r="D44" s="22">
        <v>1</v>
      </c>
      <c r="E44" s="81">
        <v>4</v>
      </c>
      <c r="F44" s="77">
        <f>IF(ISNUMBER(TAB_VENDAS[[#This Row],[DATA]]),E44*D44,"")</f>
        <v>4</v>
      </c>
    </row>
    <row r="45" spans="1:6" ht="24" customHeight="1">
      <c r="A45" s="26">
        <f t="shared" si="0"/>
        <v>42633.399999999929</v>
      </c>
      <c r="B45" s="4" t="s">
        <v>45</v>
      </c>
      <c r="C45" s="4" t="s">
        <v>37</v>
      </c>
      <c r="D45" s="22">
        <v>1</v>
      </c>
      <c r="E45" s="81">
        <v>15</v>
      </c>
      <c r="F45" s="77">
        <f>IF(ISNUMBER(TAB_VENDAS[[#This Row],[DATA]]),E45*D45,"")</f>
        <v>15</v>
      </c>
    </row>
    <row r="46" spans="1:6" ht="24" customHeight="1">
      <c r="A46" s="26">
        <f t="shared" si="0"/>
        <v>42633.639999999927</v>
      </c>
      <c r="B46" s="4" t="s">
        <v>45</v>
      </c>
      <c r="C46" s="4" t="s">
        <v>37</v>
      </c>
      <c r="D46" s="22">
        <v>1</v>
      </c>
      <c r="E46" s="81">
        <v>15</v>
      </c>
      <c r="F46" s="77">
        <f>IF(ISNUMBER(TAB_VENDAS[[#This Row],[DATA]]),E46*D46,"")</f>
        <v>15</v>
      </c>
    </row>
    <row r="47" spans="1:6" ht="24" customHeight="1">
      <c r="A47" s="26">
        <f t="shared" si="0"/>
        <v>42633.879999999925</v>
      </c>
      <c r="B47" s="4" t="s">
        <v>46</v>
      </c>
      <c r="C47" s="4" t="s">
        <v>42</v>
      </c>
      <c r="D47" s="22">
        <v>1</v>
      </c>
      <c r="E47" s="81">
        <v>21</v>
      </c>
      <c r="F47" s="77">
        <f>IF(ISNUMBER(TAB_VENDAS[[#This Row],[DATA]]),E47*D47,"")</f>
        <v>21</v>
      </c>
    </row>
    <row r="48" spans="1:6" ht="24" customHeight="1">
      <c r="A48" s="26">
        <f t="shared" si="0"/>
        <v>42634.119999999923</v>
      </c>
      <c r="B48" s="4" t="s">
        <v>47</v>
      </c>
      <c r="C48" s="4" t="s">
        <v>42</v>
      </c>
      <c r="D48" s="22">
        <v>1</v>
      </c>
      <c r="E48" s="81">
        <v>21</v>
      </c>
      <c r="F48" s="77">
        <f>IF(ISNUMBER(TAB_VENDAS[[#This Row],[DATA]]),E48*D48,"")</f>
        <v>21</v>
      </c>
    </row>
    <row r="49" spans="1:6" ht="24" customHeight="1">
      <c r="A49" s="26">
        <f t="shared" si="0"/>
        <v>42634.359999999921</v>
      </c>
      <c r="B49" s="4" t="s">
        <v>46</v>
      </c>
      <c r="C49" s="4" t="s">
        <v>42</v>
      </c>
      <c r="D49" s="22">
        <v>1</v>
      </c>
      <c r="E49" s="81">
        <v>21</v>
      </c>
      <c r="F49" s="77">
        <f>IF(ISNUMBER(TAB_VENDAS[[#This Row],[DATA]]),E49*D49,"")</f>
        <v>21</v>
      </c>
    </row>
    <row r="50" spans="1:6" ht="24" customHeight="1">
      <c r="A50" s="26">
        <f t="shared" si="0"/>
        <v>42634.599999999919</v>
      </c>
      <c r="B50" s="4" t="s">
        <v>47</v>
      </c>
      <c r="C50" s="4" t="s">
        <v>43</v>
      </c>
      <c r="D50" s="22">
        <v>2</v>
      </c>
      <c r="E50" s="81">
        <v>7</v>
      </c>
      <c r="F50" s="77">
        <f>IF(ISNUMBER(TAB_VENDAS[[#This Row],[DATA]]),E50*D50,"")</f>
        <v>14</v>
      </c>
    </row>
    <row r="51" spans="1:6" ht="24" customHeight="1">
      <c r="A51" s="75">
        <f>A50</f>
        <v>42634.599999999919</v>
      </c>
      <c r="B51" s="31" t="s">
        <v>45</v>
      </c>
      <c r="C51" s="31" t="s">
        <v>37</v>
      </c>
      <c r="D51" s="76">
        <v>2</v>
      </c>
      <c r="E51" s="82">
        <v>15</v>
      </c>
      <c r="F51" s="78">
        <f>IF(ISNUMBER(TAB_VENDAS[[#This Row],[DATA]]),E51*D51,"")</f>
        <v>30</v>
      </c>
    </row>
    <row r="52" spans="1:6" ht="24" customHeight="1">
      <c r="A52" s="75"/>
      <c r="B52" s="31"/>
      <c r="C52" s="31"/>
      <c r="D52" s="76"/>
      <c r="E52" s="82"/>
      <c r="F52" s="78" t="str">
        <f>IF(ISNUMBER(TAB_VENDAS[[#This Row],[DATA]]),E52*D52,"")</f>
        <v/>
      </c>
    </row>
    <row r="53" spans="1:6" ht="24" customHeight="1">
      <c r="A53" s="75"/>
      <c r="B53" s="31"/>
      <c r="C53" s="31"/>
      <c r="D53" s="76"/>
      <c r="E53" s="82"/>
      <c r="F53" s="78" t="str">
        <f>IF(ISNUMBER(TAB_VENDAS[[#This Row],[DATA]]),E53*D53,"")</f>
        <v/>
      </c>
    </row>
    <row r="54" spans="1:6" ht="24" customHeight="1">
      <c r="A54" s="75"/>
      <c r="B54" s="31"/>
      <c r="C54" s="31"/>
      <c r="D54" s="76"/>
      <c r="E54" s="82"/>
      <c r="F54" s="78" t="str">
        <f>IF(ISNUMBER(TAB_VENDAS[[#This Row],[DATA]]),E54*D54,"")</f>
        <v/>
      </c>
    </row>
    <row r="55" spans="1:6" ht="24" customHeight="1">
      <c r="A55" s="75"/>
      <c r="B55" s="31"/>
      <c r="C55" s="31"/>
      <c r="D55" s="76"/>
      <c r="E55" s="82"/>
      <c r="F55" s="78" t="str">
        <f>IF(ISNUMBER(TAB_VENDAS[[#This Row],[DATA]]),E55*D55,"")</f>
        <v/>
      </c>
    </row>
    <row r="56" spans="1:6" ht="24" customHeight="1">
      <c r="A56" s="75"/>
      <c r="B56" s="31"/>
      <c r="C56" s="31"/>
      <c r="D56" s="76"/>
      <c r="E56" s="82"/>
      <c r="F56" s="78" t="str">
        <f>IF(ISNUMBER(TAB_VENDAS[[#This Row],[DATA]]),E56*D56,"")</f>
        <v/>
      </c>
    </row>
    <row r="57" spans="1:6" ht="24" customHeight="1">
      <c r="A57" s="75"/>
      <c r="B57" s="31"/>
      <c r="C57" s="31"/>
      <c r="D57" s="76"/>
      <c r="E57" s="82"/>
      <c r="F57" s="78" t="str">
        <f>IF(ISNUMBER(TAB_VENDAS[[#This Row],[DATA]]),E57*D57,"")</f>
        <v/>
      </c>
    </row>
    <row r="58" spans="1:6" ht="24" customHeight="1">
      <c r="A58" s="75"/>
      <c r="B58" s="31"/>
      <c r="C58" s="31"/>
      <c r="D58" s="76"/>
      <c r="E58" s="82"/>
      <c r="F58" s="78" t="str">
        <f>IF(ISNUMBER(TAB_VENDAS[[#This Row],[DATA]]),E58*D58,"")</f>
        <v/>
      </c>
    </row>
    <row r="59" spans="1:6" ht="24" customHeight="1">
      <c r="A59" s="75"/>
      <c r="B59" s="31"/>
      <c r="C59" s="31"/>
      <c r="D59" s="76"/>
      <c r="E59" s="82"/>
      <c r="F59" s="78" t="str">
        <f>IF(ISNUMBER(TAB_VENDAS[[#This Row],[DATA]]),E59*D59,"")</f>
        <v/>
      </c>
    </row>
    <row r="60" spans="1:6" ht="24" customHeight="1">
      <c r="A60" s="75"/>
      <c r="B60" s="31"/>
      <c r="C60" s="31"/>
      <c r="D60" s="76"/>
      <c r="E60" s="82"/>
      <c r="F60" s="78" t="str">
        <f>IF(ISNUMBER(TAB_VENDAS[[#This Row],[DATA]]),E60*D60,"")</f>
        <v/>
      </c>
    </row>
    <row r="61" spans="1:6" ht="24" customHeight="1">
      <c r="A61" s="66" t="str">
        <f>"    PERÍODO DE "&amp;TEXT(MIN([DATA]),"DD/MM/AAAA")&amp;" A "&amp;TEXT(MAX([DATA]),"DD/MM/AAAA")</f>
        <v xml:space="preserve">    PERÍODO DE 12/09/2016 A 21/09/2016</v>
      </c>
      <c r="F61" s="79">
        <f>SUBTOTAL(109,[TOTAL])</f>
        <v>984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D1:F6"/>
    <mergeCell ref="A5:B5"/>
    <mergeCell ref="A2:C2"/>
    <mergeCell ref="A3:C3"/>
  </mergeCells>
  <dataValidations count="2">
    <dataValidation type="list" allowBlank="1" showInputMessage="1" showErrorMessage="1" sqref="B10:B60">
      <formula1>LISTA_CLIENTES</formula1>
    </dataValidation>
    <dataValidation type="list" allowBlank="1" showInputMessage="1" showErrorMessage="1" sqref="C10:C60">
      <formula1>LISTA_PRODUTOS</formula1>
    </dataValidation>
  </dataValidations>
  <printOptions horizontalCentered="1"/>
  <pageMargins left="0.51181102362204722" right="0.51181102362204722" top="0.19685039370078741" bottom="0.94488188976377963" header="0.31496062992125984" footer="0.62992125984251968"/>
  <pageSetup paperSize="9" scale="70" fitToHeight="0" orientation="portrait" r:id="rId1"/>
  <headerFooter>
    <oddFooter>&amp;L&amp;10Impresso em: &amp;D &amp;T&amp;R&amp;10Página &amp;P de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zoomScaleSheetLayoutView="20" workbookViewId="0">
      <pane ySplit="9" topLeftCell="A10" activePane="bottomLeft" state="frozen"/>
      <selection activeCell="A9" sqref="A9"/>
      <selection pane="bottomLeft" activeCell="E16" sqref="E16"/>
    </sheetView>
  </sheetViews>
  <sheetFormatPr defaultColWidth="0" defaultRowHeight="24" customHeight="1"/>
  <cols>
    <col min="1" max="1" width="18.7109375" style="22" customWidth="1"/>
    <col min="2" max="2" width="36.7109375" style="4" customWidth="1"/>
    <col min="3" max="4" width="18.7109375" style="80" customWidth="1"/>
    <col min="5" max="5" width="18.7109375" style="3" customWidth="1"/>
    <col min="6" max="6" width="18.7109375" style="80" customWidth="1"/>
    <col min="7" max="9" width="0" style="4" hidden="1" customWidth="1"/>
    <col min="10" max="16384" width="9.140625" style="4" hidden="1"/>
  </cols>
  <sheetData>
    <row r="1" spans="1:6" ht="12" customHeight="1">
      <c r="A1" s="60"/>
      <c r="B1" s="60"/>
      <c r="C1" s="60"/>
      <c r="D1" s="4"/>
      <c r="E1" s="94" t="s">
        <v>12</v>
      </c>
      <c r="F1" s="94"/>
    </row>
    <row r="2" spans="1:6" ht="12" customHeight="1">
      <c r="A2" s="98" t="str">
        <f>INÍCIO!$A$3</f>
        <v>INSIRA AQUI O CONTEÚDO DESTE CABEÇALHO</v>
      </c>
      <c r="B2" s="98"/>
      <c r="C2" s="98"/>
      <c r="D2" s="5"/>
      <c r="E2" s="94"/>
      <c r="F2" s="94"/>
    </row>
    <row r="3" spans="1:6" ht="12" customHeight="1">
      <c r="A3" s="98" t="str">
        <f>"LANÇAMENTOS REGISTRADOS NO PERÍODO"&amp;IF(ISNUMBER(A10)," DE "&amp;TEXT(MIN(TAB_PAGAMENTOS[DATA]),"DD/MM/AAAA")&amp;" A "&amp;TEXT(MAX(TAB_PAGAMENTOS[DATA]),"DD/MM/AAAA"),"")</f>
        <v>LANÇAMENTOS REGISTRADOS NO PERÍODO DE 01/09/2016 A 29/09/2016</v>
      </c>
      <c r="B3" s="98"/>
      <c r="C3" s="98"/>
      <c r="D3" s="5"/>
      <c r="E3" s="94"/>
      <c r="F3" s="94"/>
    </row>
    <row r="4" spans="1:6" ht="12" customHeight="1">
      <c r="C4" s="4"/>
      <c r="D4" s="4"/>
      <c r="E4" s="94"/>
      <c r="F4" s="94"/>
    </row>
    <row r="5" spans="1:6" ht="24" customHeight="1">
      <c r="A5" s="104" t="s">
        <v>14</v>
      </c>
      <c r="B5" s="104"/>
      <c r="C5" s="105" t="str">
        <f>INÍCIO!G5</f>
        <v>xxxx</v>
      </c>
      <c r="D5" s="106"/>
      <c r="E5" s="94"/>
      <c r="F5" s="94"/>
    </row>
    <row r="6" spans="1:6" ht="12" customHeight="1">
      <c r="A6" s="23"/>
      <c r="B6" s="24"/>
      <c r="C6" s="24"/>
      <c r="D6" s="24"/>
      <c r="E6" s="94"/>
      <c r="F6" s="94"/>
    </row>
    <row r="7" spans="1:6" ht="8.1" customHeight="1">
      <c r="C7" s="4"/>
      <c r="D7" s="4"/>
      <c r="F7" s="3"/>
    </row>
    <row r="8" spans="1:6" ht="3.95" customHeight="1">
      <c r="A8" s="39"/>
      <c r="B8" s="38"/>
      <c r="C8" s="36"/>
      <c r="D8" s="36"/>
      <c r="E8" s="37"/>
      <c r="F8" s="41"/>
    </row>
    <row r="9" spans="1:6" ht="32.1" customHeight="1">
      <c r="A9" s="22" t="s">
        <v>6</v>
      </c>
      <c r="B9" s="22" t="s">
        <v>7</v>
      </c>
      <c r="C9" s="22" t="s">
        <v>29</v>
      </c>
      <c r="D9" s="22" t="s">
        <v>30</v>
      </c>
      <c r="E9" s="22" t="s">
        <v>13</v>
      </c>
      <c r="F9" s="22" t="s">
        <v>17</v>
      </c>
    </row>
    <row r="10" spans="1:6" ht="24" customHeight="1">
      <c r="A10" s="27">
        <v>42614</v>
      </c>
      <c r="B10" s="28" t="s">
        <v>45</v>
      </c>
      <c r="C10" s="83">
        <f>IF(ISNUMBER(TAB_PAGAMENTOS[[#This Row],[DATA]]),SUMIFS(TAB_VENDAS[TOTAL],TAB_VENDAS[CLIENTE],TAB_PAGAMENTOS[[#This Row],[CLIENTE]]),"")</f>
        <v>291</v>
      </c>
      <c r="D10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0</v>
      </c>
      <c r="E10" s="90">
        <v>0</v>
      </c>
      <c r="F10" s="78">
        <f>IF(ISNUMBER(TAB_PAGAMENTOS[[#This Row],[DATA]]),TAB_PAGAMENTOS[[#This Row],[DÍVIDA
ATÉ A DATA]]-TAB_PAGAMENTOS[[#This Row],[VALOR PAGO]],"")</f>
        <v>0</v>
      </c>
    </row>
    <row r="11" spans="1:6" ht="24" customHeight="1">
      <c r="A11" s="27">
        <f>A10+7</f>
        <v>42621</v>
      </c>
      <c r="B11" s="28" t="s">
        <v>45</v>
      </c>
      <c r="C11" s="83">
        <f>IF(ISNUMBER(TAB_PAGAMENTOS[[#This Row],[DATA]]),SUMIFS(TAB_VENDAS[TOTAL],TAB_VENDAS[CLIENTE],TAB_PAGAMENTOS[[#This Row],[CLIENTE]]),"")</f>
        <v>291</v>
      </c>
      <c r="D11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0</v>
      </c>
      <c r="E11" s="90">
        <v>0</v>
      </c>
      <c r="F11" s="78">
        <f>IF(ISNUMBER(TAB_PAGAMENTOS[[#This Row],[DATA]]),TAB_PAGAMENTOS[[#This Row],[DÍVIDA
ATÉ A DATA]]-TAB_PAGAMENTOS[[#This Row],[VALOR PAGO]],"")</f>
        <v>0</v>
      </c>
    </row>
    <row r="12" spans="1:6" ht="24" customHeight="1">
      <c r="A12" s="27">
        <f t="shared" ref="A12" si="0">A11+7</f>
        <v>42628</v>
      </c>
      <c r="B12" s="28" t="s">
        <v>45</v>
      </c>
      <c r="C12" s="83">
        <f>IF(ISNUMBER(TAB_PAGAMENTOS[[#This Row],[DATA]]),SUMIFS(TAB_VENDAS[TOTAL],TAB_VENDAS[CLIENTE],TAB_PAGAMENTOS[[#This Row],[CLIENTE]]),"")</f>
        <v>291</v>
      </c>
      <c r="D12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69</v>
      </c>
      <c r="E12" s="90">
        <v>60</v>
      </c>
      <c r="F12" s="78">
        <f>IF(ISNUMBER(TAB_PAGAMENTOS[[#This Row],[DATA]]),TAB_PAGAMENTOS[[#This Row],[DÍVIDA
ATÉ A DATA]]-TAB_PAGAMENTOS[[#This Row],[VALOR PAGO]],"")</f>
        <v>9</v>
      </c>
    </row>
    <row r="13" spans="1:6" ht="24" customHeight="1">
      <c r="A13" s="27">
        <f>A12+7</f>
        <v>42635</v>
      </c>
      <c r="B13" s="28" t="s">
        <v>45</v>
      </c>
      <c r="C13" s="83">
        <f>IF(ISNUMBER(TAB_PAGAMENTOS[[#This Row],[DATA]]),SUMIFS(TAB_VENDAS[TOTAL],TAB_VENDAS[CLIENTE],TAB_PAGAMENTOS[[#This Row],[CLIENTE]]),"")</f>
        <v>291</v>
      </c>
      <c r="D13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231</v>
      </c>
      <c r="E13" s="90">
        <v>150</v>
      </c>
      <c r="F13" s="78">
        <f>IF(ISNUMBER(TAB_PAGAMENTOS[[#This Row],[DATA]]),TAB_PAGAMENTOS[[#This Row],[DÍVIDA
ATÉ A DATA]]-TAB_PAGAMENTOS[[#This Row],[VALOR PAGO]],"")</f>
        <v>81</v>
      </c>
    </row>
    <row r="14" spans="1:6" ht="24" customHeight="1">
      <c r="A14" s="27">
        <f>A13+7</f>
        <v>42642</v>
      </c>
      <c r="B14" s="28" t="s">
        <v>45</v>
      </c>
      <c r="C14" s="83">
        <f>IF(ISNUMBER(TAB_PAGAMENTOS[[#This Row],[DATA]]),SUMIFS(TAB_VENDAS[TOTAL],TAB_VENDAS[CLIENTE],TAB_PAGAMENTOS[[#This Row],[CLIENTE]]),"")</f>
        <v>291</v>
      </c>
      <c r="D14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81</v>
      </c>
      <c r="E14" s="90">
        <v>36</v>
      </c>
      <c r="F14" s="78">
        <f>IF(ISNUMBER(TAB_PAGAMENTOS[[#This Row],[DATA]]),TAB_PAGAMENTOS[[#This Row],[DÍVIDA
ATÉ A DATA]]-TAB_PAGAMENTOS[[#This Row],[VALOR PAGO]],"")</f>
        <v>45</v>
      </c>
    </row>
    <row r="15" spans="1:6" ht="24" customHeight="1">
      <c r="A15" s="27">
        <f>A14</f>
        <v>42642</v>
      </c>
      <c r="B15" s="28" t="s">
        <v>46</v>
      </c>
      <c r="C15" s="83">
        <f>IF(ISNUMBER(TAB_PAGAMENTOS[[#This Row],[DATA]]),SUMIFS(TAB_VENDAS[TOTAL],TAB_VENDAS[CLIENTE],TAB_PAGAMENTOS[[#This Row],[CLIENTE]]),"")</f>
        <v>274</v>
      </c>
      <c r="D15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274</v>
      </c>
      <c r="E15" s="90">
        <v>150</v>
      </c>
      <c r="F15" s="78">
        <f>IF(ISNUMBER(TAB_PAGAMENTOS[[#This Row],[DATA]]),TAB_PAGAMENTOS[[#This Row],[DÍVIDA
ATÉ A DATA]]-TAB_PAGAMENTOS[[#This Row],[VALOR PAGO]],"")</f>
        <v>124</v>
      </c>
    </row>
    <row r="16" spans="1:6" ht="24" customHeight="1">
      <c r="A16" s="27">
        <f>A15</f>
        <v>42642</v>
      </c>
      <c r="B16" s="28" t="s">
        <v>47</v>
      </c>
      <c r="C16" s="83">
        <f>IF(ISNUMBER(TAB_PAGAMENTOS[[#This Row],[DATA]]),SUMIFS(TAB_VENDAS[TOTAL],TAB_VENDAS[CLIENTE],TAB_PAGAMENTOS[[#This Row],[CLIENTE]]),"")</f>
        <v>419</v>
      </c>
      <c r="D16" s="83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419</v>
      </c>
      <c r="E16" s="90">
        <v>219</v>
      </c>
      <c r="F16" s="78">
        <f>IF(ISNUMBER(TAB_PAGAMENTOS[[#This Row],[DATA]]),TAB_PAGAMENTOS[[#This Row],[DÍVIDA
ATÉ A DATA]]-TAB_PAGAMENTOS[[#This Row],[VALOR PAGO]],"")</f>
        <v>200</v>
      </c>
    </row>
    <row r="17" spans="1:6" ht="24" customHeight="1">
      <c r="A17" s="27"/>
      <c r="B17" s="28"/>
      <c r="C17" s="83" t="str">
        <f>IF(ISNUMBER(TAB_PAGAMENTOS[[#This Row],[DATA]]),SUMIFS(TAB_VENDAS[TOTAL],TAB_VENDAS[CLIENTE],TAB_PAGAMENTOS[[#This Row],[CLIENTE]]),"")</f>
        <v/>
      </c>
      <c r="D17" s="83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17" s="90"/>
      <c r="F17" s="78" t="str">
        <f>IF(ISNUMBER(TAB_PAGAMENTOS[[#This Row],[DATA]]),TAB_PAGAMENTOS[[#This Row],[DÍVIDA
ATÉ A DATA]]-TAB_PAGAMENTOS[[#This Row],[VALOR PAGO]],"")</f>
        <v/>
      </c>
    </row>
    <row r="18" spans="1:6" ht="24" customHeight="1">
      <c r="A18" s="27"/>
      <c r="B18" s="28"/>
      <c r="C18" s="83" t="str">
        <f>IF(ISNUMBER(TAB_PAGAMENTOS[[#This Row],[DATA]]),SUMIFS(TAB_VENDAS[TOTAL],TAB_VENDAS[CLIENTE],TAB_PAGAMENTOS[[#This Row],[CLIENTE]]),"")</f>
        <v/>
      </c>
      <c r="D18" s="83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18" s="90"/>
      <c r="F18" s="78" t="str">
        <f>IF(ISNUMBER(TAB_PAGAMENTOS[[#This Row],[DATA]]),TAB_PAGAMENTOS[[#This Row],[DÍVIDA
ATÉ A DATA]]-TAB_PAGAMENTOS[[#This Row],[VALOR PAGO]],"")</f>
        <v/>
      </c>
    </row>
    <row r="19" spans="1:6" ht="24" customHeight="1">
      <c r="A19" s="27"/>
      <c r="B19" s="28"/>
      <c r="C19" s="77" t="str">
        <f>IF(ISNUMBER(TAB_PAGAMENTOS[[#This Row],[DATA]]),SUMIFS(TAB_VENDAS[TOTAL],TAB_VENDAS[CLIENTE],TAB_PAGAMENTOS[[#This Row],[CLIENTE]]),"")</f>
        <v/>
      </c>
      <c r="D19" s="77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19" s="91"/>
      <c r="F19" s="78" t="str">
        <f>IF(ISNUMBER(TAB_PAGAMENTOS[[#This Row],[DATA]]),TAB_PAGAMENTOS[[#This Row],[DÍVIDA
ATÉ A DATA]]-TAB_PAGAMENTOS[[#This Row],[VALOR PAGO]],"")</f>
        <v/>
      </c>
    </row>
    <row r="20" spans="1:6" ht="24" customHeight="1">
      <c r="A20" s="27"/>
      <c r="B20" s="28"/>
      <c r="C20" s="77" t="str">
        <f>IF(ISNUMBER(TAB_PAGAMENTOS[[#This Row],[DATA]]),SUMIFS(TAB_VENDAS[TOTAL],TAB_VENDAS[CLIENTE],TAB_PAGAMENTOS[[#This Row],[CLIENTE]]),"")</f>
        <v/>
      </c>
      <c r="D20" s="77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20" s="91"/>
      <c r="F20" s="78" t="str">
        <f>IF(ISNUMBER(TAB_PAGAMENTOS[[#This Row],[DATA]]),TAB_PAGAMENTOS[[#This Row],[DÍVIDA
ATÉ A DATA]]-TAB_PAGAMENTOS[[#This Row],[VALOR PAGO]],"")</f>
        <v/>
      </c>
    </row>
    <row r="21" spans="1:6" ht="24" customHeight="1">
      <c r="A21" s="27"/>
      <c r="B21" s="28"/>
      <c r="C21" s="77" t="str">
        <f>IF(ISNUMBER(TAB_PAGAMENTOS[[#This Row],[DATA]]),SUMIFS(TAB_VENDAS[TOTAL],TAB_VENDAS[CLIENTE],TAB_PAGAMENTOS[[#This Row],[CLIENTE]]),"")</f>
        <v/>
      </c>
      <c r="D21" s="77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21" s="91"/>
      <c r="F21" s="78" t="str">
        <f>IF(ISNUMBER(TAB_PAGAMENTOS[[#This Row],[DATA]]),TAB_PAGAMENTOS[[#This Row],[DÍVIDA
ATÉ A DATA]]-TAB_PAGAMENTOS[[#This Row],[VALOR PAGO]],"")</f>
        <v/>
      </c>
    </row>
    <row r="22" spans="1:6" ht="24" customHeight="1">
      <c r="A22" s="84"/>
      <c r="B22" s="85"/>
      <c r="C22" s="78" t="str">
        <f>IF(ISNUMBER(TAB_PAGAMENTOS[[#This Row],[DATA]]),SUMIFS(TAB_VENDAS[TOTAL],TAB_VENDAS[CLIENTE],TAB_PAGAMENTOS[[#This Row],[CLIENTE]]),"")</f>
        <v/>
      </c>
      <c r="D22" s="78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22" s="92"/>
      <c r="F22" s="78" t="str">
        <f>IF(ISNUMBER(TAB_PAGAMENTOS[[#This Row],[DATA]]),TAB_PAGAMENTOS[[#This Row],[DÍVIDA
ATÉ A DATA]]-TAB_PAGAMENTOS[[#This Row],[VALOR PAGO]],"")</f>
        <v/>
      </c>
    </row>
    <row r="23" spans="1:6" ht="24" customHeight="1">
      <c r="A23" s="84"/>
      <c r="B23" s="85"/>
      <c r="C23" s="78" t="str">
        <f>IF(ISNUMBER(TAB_PAGAMENTOS[[#This Row],[DATA]]),SUMIFS(TAB_VENDAS[TOTAL],TAB_VENDAS[CLIENTE],TAB_PAGAMENTOS[[#This Row],[CLIENTE]]),"")</f>
        <v/>
      </c>
      <c r="D23" s="78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23" s="92"/>
      <c r="F23" s="78" t="str">
        <f>IF(ISNUMBER(TAB_PAGAMENTOS[[#This Row],[DATA]]),TAB_PAGAMENTOS[[#This Row],[DÍVIDA
ATÉ A DATA]]-TAB_PAGAMENTOS[[#This Row],[VALOR PAGO]],"")</f>
        <v/>
      </c>
    </row>
    <row r="24" spans="1:6" ht="24" customHeight="1">
      <c r="A24" s="84"/>
      <c r="B24" s="85"/>
      <c r="C24" s="78" t="str">
        <f>IF(ISNUMBER(TAB_PAGAMENTOS[[#This Row],[DATA]]),SUMIFS(TAB_VENDAS[TOTAL],TAB_VENDAS[CLIENTE],TAB_PAGAMENTOS[[#This Row],[CLIENTE]]),"")</f>
        <v/>
      </c>
      <c r="D24" s="78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24" s="92"/>
      <c r="F24" s="78" t="str">
        <f>IF(ISNUMBER(TAB_PAGAMENTOS[[#This Row],[DATA]]),TAB_PAGAMENTOS[[#This Row],[DÍVIDA
ATÉ A DATA]]-TAB_PAGAMENTOS[[#This Row],[VALOR PAGO]],"")</f>
        <v/>
      </c>
    </row>
    <row r="25" spans="1:6" ht="24" customHeight="1">
      <c r="A25" s="84"/>
      <c r="B25" s="85"/>
      <c r="C25" s="78" t="str">
        <f>IF(ISNUMBER(TAB_PAGAMENTOS[[#This Row],[DATA]]),SUMIFS(TAB_VENDAS[TOTAL],TAB_VENDAS[CLIENTE],TAB_PAGAMENTOS[[#This Row],[CLIENTE]]),"")</f>
        <v/>
      </c>
      <c r="D25" s="78" t="str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/>
      </c>
      <c r="E25" s="92"/>
      <c r="F25" s="78" t="str">
        <f>IF(ISNUMBER(TAB_PAGAMENTOS[[#This Row],[DATA]]),TAB_PAGAMENTOS[[#This Row],[DÍVIDA
ATÉ A DATA]]-TAB_PAGAMENTOS[[#This Row],[VALOR PAGO]],"")</f>
        <v/>
      </c>
    </row>
    <row r="26" spans="1:6" ht="24" customHeight="1">
      <c r="A26" s="84">
        <v>42642</v>
      </c>
      <c r="B26" s="85" t="s">
        <v>46</v>
      </c>
      <c r="C26" s="78">
        <f>IF(ISNUMBER(TAB_PAGAMENTOS[[#This Row],[DATA]]),SUMIFS(TAB_VENDAS[TOTAL],TAB_VENDAS[CLIENTE],TAB_PAGAMENTOS[[#This Row],[CLIENTE]]),"")</f>
        <v>274</v>
      </c>
      <c r="D26" s="78">
        <f>IF(ISNUMBER(TAB_PAGAMENTOS[[#This Row],[DATA]]),SUMIFS(TAB_VENDAS[TOTAL],TAB_VENDAS[CLIENTE],TAB_PAGAMENTOS[[#This Row],[CLIENTE]],TAB_VENDAS[DATA],"&lt;="&amp;TAB_PAGAMENTOS[[#This Row],[DATA]])-SUMIFS([VALOR PAGO],[CLIENTE],TAB_PAGAMENTOS[[#This Row],[CLIENTE]],[DATA],"&lt;"&amp;TAB_PAGAMENTOS[[#This Row],[DATA]]),"")</f>
        <v>274</v>
      </c>
      <c r="E26" s="92">
        <v>274</v>
      </c>
      <c r="F26" s="78">
        <f>IF(ISNUMBER(TAB_PAGAMENTOS[[#This Row],[DATA]]),TAB_PAGAMENTOS[[#This Row],[DÍVIDA
ATÉ A DATA]]-TAB_PAGAMENTOS[[#This Row],[VALOR PAGO]],"")</f>
        <v>0</v>
      </c>
    </row>
    <row r="27" spans="1:6" ht="24" customHeight="1">
      <c r="A27" s="29" t="s">
        <v>16</v>
      </c>
      <c r="B27" s="28"/>
      <c r="C27" s="88"/>
      <c r="D27" s="88"/>
      <c r="E27" s="89">
        <f>SUBTOTAL(109,[VALOR PAGO])</f>
        <v>889</v>
      </c>
      <c r="F27" s="88"/>
    </row>
  </sheetData>
  <sheetProtection formatCells="0" formatColumns="0" formatRows="0" insertColumns="0" insertRows="0" insertHyperlinks="0" deleteColumns="0" deleteRows="0" sort="0" autoFilter="0" pivotTables="0"/>
  <mergeCells count="5">
    <mergeCell ref="E1:F6"/>
    <mergeCell ref="A2:C2"/>
    <mergeCell ref="A3:C3"/>
    <mergeCell ref="A5:B5"/>
    <mergeCell ref="C5:D5"/>
  </mergeCells>
  <dataValidations count="1">
    <dataValidation type="list" allowBlank="1" showInputMessage="1" showErrorMessage="1" sqref="B10:B26">
      <formula1>LISTA_CLIENTES</formula1>
    </dataValidation>
  </dataValidations>
  <printOptions horizontalCentered="1"/>
  <pageMargins left="0.51181102362204722" right="0.51181102362204722" top="0.19685039370078741" bottom="0.94488188976377963" header="0.31496062992125984" footer="0.62992125984251968"/>
  <pageSetup paperSize="9" scale="70" fitToHeight="0" orientation="portrait" r:id="rId1"/>
  <headerFooter>
    <oddFooter>&amp;L&amp;10Impresso em: &amp;D &amp;T&amp;R&amp;10Página &amp;P de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RowColHeaders="0" zoomScaleSheetLayoutView="20" workbookViewId="0">
      <selection activeCell="E5" sqref="E5"/>
    </sheetView>
  </sheetViews>
  <sheetFormatPr defaultColWidth="0" defaultRowHeight="24" customHeight="1" zeroHeight="1"/>
  <cols>
    <col min="1" max="1" width="18.7109375" style="54" customWidth="1"/>
    <col min="2" max="3" width="18.7109375" style="55" customWidth="1"/>
    <col min="4" max="4" width="24.7109375" style="55" customWidth="1"/>
    <col min="5" max="5" width="18.7109375" style="55" customWidth="1"/>
    <col min="6" max="7" width="18.7109375" style="56" customWidth="1"/>
    <col min="8" max="9" width="9.140625" style="4" hidden="1" customWidth="1"/>
    <col min="10" max="10" width="0" style="4" hidden="1" customWidth="1"/>
    <col min="11" max="16384" width="9.140625" style="4" hidden="1"/>
  </cols>
  <sheetData>
    <row r="1" spans="1:7" ht="12" customHeight="1">
      <c r="A1" s="22"/>
      <c r="B1" s="4"/>
      <c r="C1" s="4"/>
      <c r="D1" s="4"/>
      <c r="E1" s="4"/>
      <c r="F1" s="94" t="s">
        <v>12</v>
      </c>
      <c r="G1" s="94"/>
    </row>
    <row r="2" spans="1:7" ht="12" customHeight="1">
      <c r="A2" s="98" t="str">
        <f>INÍCIO!A3</f>
        <v>INSIRA AQUI O CONTEÚDO DESTE CABEÇALHO</v>
      </c>
      <c r="B2" s="98"/>
      <c r="C2" s="98"/>
      <c r="D2" s="98"/>
      <c r="E2" s="5"/>
      <c r="F2" s="94"/>
      <c r="G2" s="94"/>
    </row>
    <row r="3" spans="1:7" ht="12" customHeight="1">
      <c r="A3" s="98" t="str">
        <f>PAGAMENTOS!A3</f>
        <v>LANÇAMENTOS REGISTRADOS NO PERÍODO DE 01/09/2016 A 29/09/2016</v>
      </c>
      <c r="B3" s="98"/>
      <c r="C3" s="98"/>
      <c r="D3" s="98"/>
      <c r="E3" s="5"/>
      <c r="F3" s="94"/>
      <c r="G3" s="94"/>
    </row>
    <row r="4" spans="1:7" ht="12" customHeight="1">
      <c r="A4" s="22"/>
      <c r="B4" s="4"/>
      <c r="C4" s="4"/>
      <c r="D4" s="4"/>
      <c r="E4" s="4"/>
      <c r="F4" s="94"/>
      <c r="G4" s="94"/>
    </row>
    <row r="5" spans="1:7" ht="24" customHeight="1">
      <c r="A5" s="108" t="s">
        <v>21</v>
      </c>
      <c r="B5" s="108"/>
      <c r="C5" s="108"/>
      <c r="D5" s="108"/>
      <c r="E5" s="59" t="str">
        <f>INÍCIO!G5</f>
        <v>xxxx</v>
      </c>
      <c r="F5" s="94"/>
      <c r="G5" s="94"/>
    </row>
    <row r="6" spans="1:7" ht="12" customHeight="1">
      <c r="A6" s="23"/>
      <c r="B6" s="24"/>
      <c r="C6" s="24"/>
      <c r="D6" s="24"/>
      <c r="E6" s="24"/>
      <c r="F6" s="94"/>
      <c r="G6" s="94"/>
    </row>
    <row r="7" spans="1:7" ht="8.1" customHeight="1">
      <c r="A7" s="22"/>
      <c r="B7" s="4"/>
      <c r="C7" s="4"/>
      <c r="D7" s="4"/>
      <c r="E7" s="4"/>
      <c r="F7" s="3"/>
      <c r="G7" s="3"/>
    </row>
    <row r="8" spans="1:7" ht="3.95" customHeight="1">
      <c r="A8" s="47"/>
      <c r="B8" s="25"/>
      <c r="C8" s="30"/>
      <c r="D8" s="47"/>
      <c r="E8" s="47"/>
      <c r="F8" s="47"/>
      <c r="G8" s="40"/>
    </row>
    <row r="9" spans="1:7" ht="24" customHeight="1">
      <c r="A9" s="48" t="s">
        <v>18</v>
      </c>
      <c r="B9" s="51" t="s">
        <v>19</v>
      </c>
      <c r="C9" s="52" t="s">
        <v>17</v>
      </c>
      <c r="D9" s="4"/>
      <c r="E9" s="4"/>
      <c r="F9" s="4"/>
      <c r="G9" s="4"/>
    </row>
    <row r="10" spans="1:7" ht="24" customHeight="1">
      <c r="A10" s="49">
        <f>SUM(TAB_VENDAS[TOTAL])</f>
        <v>984</v>
      </c>
      <c r="B10" s="49">
        <f>SUM(TAB_PAGAMENTOS[VALOR PAGO])</f>
        <v>889</v>
      </c>
      <c r="C10" s="49">
        <f>A10-B10</f>
        <v>95</v>
      </c>
      <c r="D10" s="4"/>
      <c r="E10" s="4"/>
      <c r="F10" s="4"/>
      <c r="G10" s="4"/>
    </row>
    <row r="11" spans="1:7" ht="24" customHeight="1">
      <c r="A11" s="50">
        <v>1</v>
      </c>
      <c r="B11" s="50">
        <f t="shared" ref="B11:C11" si="0">B10/$A10</f>
        <v>0.90345528455284552</v>
      </c>
      <c r="C11" s="50">
        <f t="shared" si="0"/>
        <v>9.6544715447154469E-2</v>
      </c>
      <c r="D11" s="4"/>
      <c r="E11" s="4"/>
      <c r="F11" s="3"/>
      <c r="G11" s="3"/>
    </row>
    <row r="12" spans="1:7" ht="24" customHeight="1">
      <c r="A12" s="22"/>
      <c r="B12" s="4"/>
      <c r="C12" s="4"/>
      <c r="D12" s="4"/>
      <c r="E12" s="4"/>
      <c r="F12" s="3"/>
      <c r="G12" s="3"/>
    </row>
    <row r="13" spans="1:7" ht="24" customHeight="1">
      <c r="A13" s="22"/>
      <c r="B13" s="4"/>
      <c r="C13" s="4"/>
      <c r="D13" s="4"/>
      <c r="E13" s="4"/>
      <c r="F13" s="3"/>
      <c r="G13" s="3"/>
    </row>
    <row r="14" spans="1:7" ht="24" customHeight="1">
      <c r="A14" s="22"/>
      <c r="B14" s="4"/>
      <c r="C14" s="4"/>
      <c r="D14" s="4"/>
      <c r="E14" s="4"/>
      <c r="F14" s="3"/>
      <c r="G14" s="3"/>
    </row>
    <row r="15" spans="1:7" ht="24" customHeight="1">
      <c r="A15" s="22"/>
      <c r="B15" s="4"/>
      <c r="C15" s="4"/>
      <c r="D15" s="4"/>
      <c r="E15" s="4"/>
      <c r="F15" s="3"/>
      <c r="G15" s="3"/>
    </row>
    <row r="16" spans="1:7" ht="24" customHeight="1">
      <c r="A16" s="22"/>
      <c r="B16" s="4"/>
      <c r="C16" s="4"/>
      <c r="D16" s="4"/>
      <c r="E16" s="4"/>
      <c r="F16" s="3"/>
      <c r="G16" s="3"/>
    </row>
    <row r="17" spans="1:7" ht="24" customHeight="1">
      <c r="A17" s="22"/>
      <c r="B17" s="4"/>
      <c r="C17" s="4"/>
      <c r="D17" s="4"/>
      <c r="E17" s="4"/>
      <c r="F17" s="3"/>
      <c r="G17" s="3"/>
    </row>
    <row r="18" spans="1:7" ht="24" customHeight="1">
      <c r="A18" s="22"/>
      <c r="B18" s="4"/>
      <c r="C18" s="4"/>
      <c r="D18" s="4"/>
      <c r="E18" s="4"/>
      <c r="F18" s="3"/>
      <c r="G18" s="3"/>
    </row>
    <row r="19" spans="1:7" ht="24" customHeight="1">
      <c r="A19" s="22"/>
      <c r="B19" s="4"/>
      <c r="C19" s="4"/>
      <c r="D19" s="4"/>
      <c r="E19" s="4"/>
      <c r="F19" s="3"/>
      <c r="G19" s="3"/>
    </row>
    <row r="20" spans="1:7" ht="24" customHeight="1">
      <c r="A20" s="22"/>
      <c r="B20" s="4"/>
      <c r="C20" s="4"/>
      <c r="D20" s="4"/>
      <c r="E20" s="4"/>
      <c r="F20" s="3"/>
      <c r="G20" s="3"/>
    </row>
    <row r="21" spans="1:7" ht="24" customHeight="1">
      <c r="A21" s="22"/>
      <c r="B21" s="4"/>
      <c r="C21" s="4"/>
      <c r="D21" s="4"/>
      <c r="E21" s="4"/>
      <c r="F21" s="3"/>
      <c r="G21" s="3"/>
    </row>
    <row r="22" spans="1:7" ht="24" customHeight="1">
      <c r="A22" s="107" t="s">
        <v>20</v>
      </c>
      <c r="B22" s="107"/>
      <c r="C22" s="107"/>
      <c r="D22" s="107"/>
      <c r="E22" s="31"/>
      <c r="F22" s="32"/>
      <c r="G22" s="32"/>
    </row>
    <row r="23" spans="1:7" ht="24" customHeight="1">
      <c r="A23" s="53"/>
      <c r="B23" s="31"/>
      <c r="C23" s="31"/>
      <c r="D23" s="31"/>
      <c r="E23" s="31"/>
      <c r="F23" s="32"/>
      <c r="G23" s="32"/>
    </row>
    <row r="24" spans="1:7" ht="24" customHeight="1"/>
    <row r="25" spans="1:7" ht="24" customHeight="1"/>
    <row r="26" spans="1:7" ht="24" customHeight="1"/>
    <row r="27" spans="1:7" ht="24" hidden="1" customHeight="1"/>
    <row r="28" spans="1:7" ht="24" hidden="1" customHeight="1"/>
    <row r="29" spans="1:7" ht="24" hidden="1" customHeight="1"/>
    <row r="30" spans="1:7" ht="24" hidden="1" customHeight="1"/>
    <row r="31" spans="1:7" ht="24" hidden="1" customHeight="1"/>
    <row r="32" spans="1:7" ht="24" hidden="1" customHeight="1"/>
    <row r="33" ht="24" hidden="1" customHeight="1"/>
    <row r="34" ht="24" hidden="1" customHeight="1"/>
    <row r="35" ht="24" hidden="1" customHeight="1"/>
    <row r="36" ht="24" hidden="1" customHeight="1"/>
    <row r="37" ht="24" hidden="1" customHeight="1"/>
    <row r="38" ht="24" hidden="1" customHeight="1"/>
    <row r="39" ht="24" hidden="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2:D22"/>
    <mergeCell ref="F1:G6"/>
    <mergeCell ref="A2:D2"/>
    <mergeCell ref="A3:D3"/>
    <mergeCell ref="A5:D5"/>
  </mergeCells>
  <printOptions horizontalCentered="1"/>
  <pageMargins left="0.51181102362204722" right="0.51181102362204722" top="0.19685039370078741" bottom="0.94488188976377963" header="0.31496062992125984" footer="0.62992125984251968"/>
  <pageSetup paperSize="9" scale="99" fitToHeight="0" orientation="landscape" r:id="rId1"/>
  <headerFooter>
    <oddFooter>&amp;L&amp;10Impresso em: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INÍCIO</vt:lpstr>
      <vt:lpstr>CLIENTES</vt:lpstr>
      <vt:lpstr>PRODUTOS</vt:lpstr>
      <vt:lpstr>VENDAS</vt:lpstr>
      <vt:lpstr>PAGAMENTOS</vt:lpstr>
      <vt:lpstr>GRÁFICO</vt:lpstr>
      <vt:lpstr>LISTA_CLIENTES</vt:lpstr>
      <vt:lpstr>LISTA_GRUPOS</vt:lpstr>
      <vt:lpstr>LISTA_PRODUTOS</vt:lpstr>
      <vt:lpstr>GRÁFICO!Titulos_de_impressao</vt:lpstr>
      <vt:lpstr>PAGAMENTOS!Titulos_de_impressao</vt:lpstr>
      <vt:lpstr>VENDAS!Titulos_de_impressao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2014-09-15T17:45:26Z</dcterms:created>
  <dcterms:modified xsi:type="dcterms:W3CDTF">2017-08-20T17:59:47Z</dcterms:modified>
</cp:coreProperties>
</file>