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 codeName="ThisWorkbook"/>
  <xr:revisionPtr revIDLastSave="0" documentId="8_{A307AC87-705A-4A9F-A71B-E6C9DE56B24F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sumo do orçamento mensal" sheetId="1" r:id="rId1"/>
    <sheet name="Receita" sheetId="3" r:id="rId2"/>
    <sheet name="Despesas com o pessoal" sheetId="4" r:id="rId3"/>
    <sheet name="Despesas operacionais" sheetId="5" r:id="rId4"/>
  </sheets>
  <definedNames>
    <definedName name="_xlnm._FilterDatabase" localSheetId="2" hidden="1">'Despesas com o pessoal'!#REF!</definedName>
    <definedName name="_xlnm._FilterDatabase" localSheetId="3" hidden="1">'Despesas operacionais'!#REF!</definedName>
    <definedName name="_xlnm._FilterDatabase" localSheetId="1" hidden="1">Receita!#REF!</definedName>
    <definedName name="_xlnm._FilterDatabase" localSheetId="0" hidden="1">Receita!#REF!</definedName>
    <definedName name="NOME_DA_EMPRESA">'Resumo do orçamento mensal'!$B$1</definedName>
    <definedName name="Título_do_ORÇAMENTO">'Resumo do orçamento mensal'!$B$2</definedName>
    <definedName name="Título1">Top5Expenses[[#Headers],[DESPESAS REAIS]]</definedName>
    <definedName name="Título2">Receita[[#Headers],[RECEITA]]</definedName>
    <definedName name="Título3">PersonnelExpenses[[#Headers],[DESPESAS COM A EQUIPE]]</definedName>
    <definedName name="Título4">OperatingExpenses[[#Headers],[DESPESAS OPERACIONAIS]]</definedName>
    <definedName name="TítuloDaColuna1">'Resumo do orçamento mensal'!$B$4</definedName>
    <definedName name="_xlnm.Print_Titles" localSheetId="2">'Despesas com o pessoal'!$4:$4</definedName>
    <definedName name="_xlnm.Print_Titles" localSheetId="3">'Despesas operacionais'!$4:$4</definedName>
    <definedName name="_xlnm.Print_Titles" localSheetId="1">Receita!$4:$4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4" l="1"/>
  <c r="C6" i="1" s="1"/>
  <c r="D8" i="4"/>
  <c r="F5" i="4"/>
  <c r="F6" i="4"/>
  <c r="F7" i="4"/>
  <c r="D6" i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D25" i="5"/>
  <c r="D7" i="1" s="1"/>
  <c r="C25" i="5"/>
  <c r="C7" i="1" s="1"/>
  <c r="D8" i="3"/>
  <c r="D5" i="1" s="1"/>
  <c r="E5" i="1" s="1"/>
  <c r="C8" i="3"/>
  <c r="C5" i="1" s="1"/>
  <c r="F5" i="3"/>
  <c r="F6" i="3"/>
  <c r="F8" i="3" s="1"/>
  <c r="F7" i="3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E7" i="4"/>
  <c r="E6" i="4"/>
  <c r="E5" i="4"/>
  <c r="E7" i="3"/>
  <c r="E6" i="3"/>
  <c r="E5" i="3"/>
  <c r="F8" i="4" l="1"/>
  <c r="C14" i="1"/>
  <c r="E14" i="1" s="1"/>
  <c r="F25" i="5"/>
  <c r="C16" i="1"/>
  <c r="C12" i="1"/>
  <c r="D12" i="1" s="1"/>
  <c r="C13" i="1"/>
  <c r="D13" i="1" s="1"/>
  <c r="E6" i="1"/>
  <c r="C15" i="1"/>
  <c r="D15" i="1" s="1"/>
  <c r="C8" i="1"/>
  <c r="D8" i="1"/>
  <c r="E7" i="1"/>
  <c r="D16" i="1"/>
  <c r="B15" i="1" l="1"/>
  <c r="B14" i="1"/>
  <c r="D14" i="1"/>
  <c r="C17" i="1"/>
  <c r="E8" i="1"/>
  <c r="E15" i="1"/>
  <c r="E13" i="1"/>
  <c r="B13" i="1"/>
  <c r="E12" i="1"/>
  <c r="B12" i="1"/>
  <c r="D17" i="1"/>
  <c r="B16" i="1"/>
  <c r="E16" i="1"/>
  <c r="E17" i="1" l="1"/>
</calcChain>
</file>

<file path=xl/sharedStrings.xml><?xml version="1.0" encoding="utf-8"?>
<sst xmlns="http://schemas.openxmlformats.org/spreadsheetml/2006/main" count="75" uniqueCount="51">
  <si>
    <t xml:space="preserve">     NOME DA EMPRESA</t>
  </si>
  <si>
    <t xml:space="preserve">  ORÇAMENTO MENSAL</t>
  </si>
  <si>
    <t>TOTAIS DO ORÇAMENTO</t>
  </si>
  <si>
    <t>Receita</t>
  </si>
  <si>
    <t>Despesas com o pessoal</t>
  </si>
  <si>
    <t>Despesas operacionais</t>
  </si>
  <si>
    <t>Saldo (receita menos despesas)</t>
  </si>
  <si>
    <t>QUAIS SÃO AS MINHAS 5 MELHORES DESPESAS OPERACIONAIS REAIS?</t>
  </si>
  <si>
    <t>DESPESAS REAIS</t>
  </si>
  <si>
    <t>Total</t>
  </si>
  <si>
    <t>ESTIMADO</t>
  </si>
  <si>
    <t>VALOR</t>
  </si>
  <si>
    <t>REAL</t>
  </si>
  <si>
    <t>% DE DESPESAS</t>
  </si>
  <si>
    <t>DATA</t>
  </si>
  <si>
    <t>DIFERENÇA</t>
  </si>
  <si>
    <t>REDUÇÃO DE 15%</t>
  </si>
  <si>
    <t>RECEITA</t>
  </si>
  <si>
    <t>Vendas líquidas</t>
  </si>
  <si>
    <t>Rendimentos de juros</t>
  </si>
  <si>
    <t>Venda de ativos (Ganho/Perda)</t>
  </si>
  <si>
    <t>Receita total</t>
  </si>
  <si>
    <t>VALOR CINCO PRINCIPAIS</t>
  </si>
  <si>
    <t>DESPESAS COM A EQUIPE</t>
  </si>
  <si>
    <t>Salários</t>
  </si>
  <si>
    <t>Benefícios trabalhistas</t>
  </si>
  <si>
    <t>Comissão</t>
  </si>
  <si>
    <t>Total de despesas com o pessoal</t>
  </si>
  <si>
    <t xml:space="preserve"> </t>
  </si>
  <si>
    <t>DESPESAS OPERACIONAIS</t>
  </si>
  <si>
    <t>Publicidade</t>
  </si>
  <si>
    <t>Dívidas inválidas</t>
  </si>
  <si>
    <t>Descontos à vista</t>
  </si>
  <si>
    <t>Custos de entrega</t>
  </si>
  <si>
    <t>Depreciação</t>
  </si>
  <si>
    <t>Cotas e assinaturas</t>
  </si>
  <si>
    <t>Seguro</t>
  </si>
  <si>
    <t>Juros</t>
  </si>
  <si>
    <t>Auditoria e assessoria jurídica</t>
  </si>
  <si>
    <t>Manutenção ou reparos</t>
  </si>
  <si>
    <t>Material de escritório</t>
  </si>
  <si>
    <t>Postagem</t>
  </si>
  <si>
    <t>Aluguel ou hipotecas</t>
  </si>
  <si>
    <t>Despesas de vendas</t>
  </si>
  <si>
    <t>Frete e armazenamento</t>
  </si>
  <si>
    <t>Suprimentos</t>
  </si>
  <si>
    <t>Impostos</t>
  </si>
  <si>
    <t>Telefone</t>
  </si>
  <si>
    <t>Utilitários</t>
  </si>
  <si>
    <t>Outros</t>
  </si>
  <si>
    <t>Total de despesas operacionais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</si>
</sst>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mmmm\ yyyy"/>
    <numFmt numFmtId="166" formatCode="0.0%"/>
    <numFmt numFmtId="167" formatCode="dd/mm/yy;@"/>
    <numFmt numFmtId="168" formatCode="#,##0.00_ ;[Red]\-#,##0.00\ "/>
    <numFmt numFmtId="169" formatCode="0.00_ ;[Red]\-0.00\ "/>
  </numFmts>
  <fonts count="29" x14ac:knownFonts="1">
    <font>
      <sz val="11"/>
      <color theme="1" tint="0.2499465926084170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 tint="4.9989318521683403E-2"/>
      <name val="Gill Sans MT"/>
      <family val="2"/>
      <scheme val="major"/>
    </font>
    <font>
      <sz val="11"/>
      <color theme="2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0"/>
      <name val="Gill Sans MT"/>
      <family val="2"/>
      <scheme val="major"/>
    </font>
    <font>
      <sz val="11"/>
      <color theme="3" tint="-0.249977111117893"/>
      <name val="Gill Sans MT"/>
      <family val="2"/>
      <scheme val="major"/>
    </font>
    <font>
      <sz val="15"/>
      <color theme="0"/>
      <name val="Gill Sans MT"/>
      <family val="2"/>
      <scheme val="major"/>
    </font>
    <font>
      <sz val="30"/>
      <color theme="0"/>
      <name val="Gill Sans MT"/>
      <family val="2"/>
      <scheme val="major"/>
    </font>
    <font>
      <sz val="15"/>
      <color rgb="FF44382C"/>
      <name val="Gill Sans MT"/>
      <family val="2"/>
      <scheme val="major"/>
    </font>
    <font>
      <sz val="11"/>
      <color rgb="FF44382C"/>
      <name val="Gill Sans MT"/>
      <family val="2"/>
      <scheme val="major"/>
    </font>
    <font>
      <sz val="30"/>
      <color rgb="FF44382C"/>
      <name val="Gill Sans MT"/>
      <family val="2"/>
      <scheme val="major"/>
    </font>
    <font>
      <sz val="11"/>
      <color rgb="FF44382C"/>
      <name val="Gill Sans MT"/>
      <family val="2"/>
      <scheme val="minor"/>
    </font>
    <font>
      <sz val="11"/>
      <color theme="1" tint="0.24994659260841701"/>
      <name val="Gill Sans MT"/>
      <family val="2"/>
      <scheme val="minor"/>
    </font>
    <font>
      <b/>
      <sz val="11"/>
      <name val="Gill Sans MT"/>
      <family val="2"/>
      <scheme val="minor"/>
    </font>
    <font>
      <b/>
      <sz val="11"/>
      <color theme="1" tint="0.24994659260841701"/>
      <name val="Gill Sans MT"/>
      <family val="2"/>
      <scheme val="minor"/>
    </font>
    <font>
      <sz val="12"/>
      <color theme="0"/>
      <name val="Gill Sans MT"/>
      <family val="2"/>
      <scheme val="minor"/>
    </font>
    <font>
      <sz val="11"/>
      <color rgb="FF006100"/>
      <name val="Gill Sans MT"/>
      <family val="2"/>
      <scheme val="minor"/>
    </font>
    <font>
      <sz val="11"/>
      <color rgb="FF9C0006"/>
      <name val="Gill Sans MT"/>
      <family val="2"/>
      <scheme val="minor"/>
    </font>
    <font>
      <sz val="11"/>
      <color rgb="FF9C5700"/>
      <name val="Gill Sans MT"/>
      <family val="2"/>
      <scheme val="minor"/>
    </font>
    <font>
      <b/>
      <sz val="11"/>
      <color rgb="FFFA7D00"/>
      <name val="Gill Sans MT"/>
      <family val="2"/>
      <scheme val="minor"/>
    </font>
    <font>
      <sz val="11"/>
      <color rgb="FFFA7D00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i/>
      <sz val="11"/>
      <color rgb="FF7F7F7F"/>
      <name val="Gill Sans MT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EEEADE"/>
        <bgColor indexed="64"/>
      </patternFill>
    </fill>
    <fill>
      <patternFill patternType="solid">
        <fgColor rgb="FF5A5044"/>
        <bgColor indexed="64"/>
      </patternFill>
    </fill>
    <fill>
      <patternFill patternType="solid">
        <fgColor rgb="FFA7937B"/>
        <bgColor indexed="64"/>
      </patternFill>
    </fill>
    <fill>
      <patternFill patternType="solid">
        <fgColor rgb="FFFFFDF8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8">
    <xf numFmtId="0" fontId="0" fillId="0" borderId="0">
      <alignment horizontal="center" vertical="center" wrapText="1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1" fillId="0" borderId="0" applyNumberFormat="0" applyFill="0" applyAlignment="0" applyProtection="0"/>
    <xf numFmtId="0" fontId="7" fillId="5" borderId="0" applyBorder="0" applyProtection="0">
      <alignment horizontal="left" vertical="center" indent="1"/>
    </xf>
    <xf numFmtId="0" fontId="7" fillId="5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4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6" fontId="1" fillId="0" borderId="0" applyFont="0" applyFill="0" applyBorder="0" applyProtection="0">
      <alignment horizontal="right"/>
    </xf>
    <xf numFmtId="165" fontId="6" fillId="4" borderId="0" applyFill="0" applyBorder="0">
      <alignment horizontal="right"/>
    </xf>
    <xf numFmtId="0" fontId="18" fillId="0" borderId="0" applyNumberFormat="0" applyProtection="0">
      <alignment horizontal="left" vertical="center" indent="1"/>
    </xf>
    <xf numFmtId="0" fontId="19" fillId="10" borderId="1" applyNumberForma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0" borderId="2" applyNumberFormat="0" applyAlignment="0" applyProtection="0"/>
    <xf numFmtId="0" fontId="26" fillId="0" borderId="3" applyNumberFormat="0" applyFill="0" applyAlignment="0" applyProtection="0"/>
    <xf numFmtId="0" fontId="27" fillId="14" borderId="4" applyNumberFormat="0" applyAlignment="0" applyProtection="0"/>
    <xf numFmtId="0" fontId="18" fillId="15" borderId="5" applyNumberFormat="0" applyFont="0" applyAlignment="0" applyProtection="0"/>
    <xf numFmtId="0" fontId="28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40">
    <xf numFmtId="0" fontId="0" fillId="0" borderId="0" xfId="0">
      <alignment horizontal="center" vertical="center" wrapText="1"/>
    </xf>
    <xf numFmtId="0" fontId="0" fillId="4" borderId="0" xfId="0" applyFill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>
      <alignment horizontal="center" vertical="center" wrapText="1"/>
    </xf>
    <xf numFmtId="0" fontId="0" fillId="4" borderId="0" xfId="0" applyFill="1" applyAlignment="1">
      <alignment vertical="center"/>
    </xf>
    <xf numFmtId="0" fontId="9" fillId="4" borderId="0" xfId="0" applyFont="1" applyFill="1">
      <alignment horizontal="center" vertical="center" wrapText="1"/>
    </xf>
    <xf numFmtId="0" fontId="9" fillId="4" borderId="0" xfId="0" applyFont="1" applyFill="1" applyAlignment="1">
      <alignment vertical="center"/>
    </xf>
    <xf numFmtId="0" fontId="0" fillId="6" borderId="0" xfId="0" applyFill="1">
      <alignment horizontal="center" vertical="center" wrapText="1"/>
    </xf>
    <xf numFmtId="0" fontId="0" fillId="7" borderId="0" xfId="0" applyFill="1">
      <alignment horizontal="center" vertical="center" wrapText="1"/>
    </xf>
    <xf numFmtId="0" fontId="11" fillId="7" borderId="0" xfId="0" applyFont="1" applyFill="1">
      <alignment horizontal="center" vertical="center" wrapText="1"/>
    </xf>
    <xf numFmtId="0" fontId="3" fillId="6" borderId="0" xfId="0" applyFont="1" applyFill="1">
      <alignment horizontal="center" vertical="center" wrapText="1"/>
    </xf>
    <xf numFmtId="0" fontId="0" fillId="8" borderId="0" xfId="0" applyFill="1">
      <alignment horizontal="center" vertical="center" wrapText="1"/>
    </xf>
    <xf numFmtId="0" fontId="15" fillId="6" borderId="0" xfId="0" applyFont="1" applyFill="1">
      <alignment horizontal="center" vertical="center" wrapText="1"/>
    </xf>
    <xf numFmtId="0" fontId="0" fillId="9" borderId="0" xfId="0" applyFill="1">
      <alignment horizontal="center" vertical="center" wrapText="1"/>
    </xf>
    <xf numFmtId="0" fontId="0" fillId="9" borderId="0" xfId="0" applyFill="1" applyAlignment="1">
      <alignment vertical="center"/>
    </xf>
    <xf numFmtId="0" fontId="3" fillId="9" borderId="0" xfId="0" applyFont="1" applyFill="1">
      <alignment horizontal="center" vertical="center" wrapText="1"/>
    </xf>
    <xf numFmtId="0" fontId="9" fillId="0" borderId="0" xfId="0" applyFont="1">
      <alignment horizontal="center" vertical="center" wrapText="1"/>
    </xf>
    <xf numFmtId="0" fontId="8" fillId="0" borderId="0" xfId="0" applyFont="1">
      <alignment horizontal="center" vertical="center" wrapText="1"/>
    </xf>
    <xf numFmtId="0" fontId="5" fillId="0" borderId="0" xfId="1"/>
    <xf numFmtId="0" fontId="0" fillId="0" borderId="0" xfId="0" applyNumberFormat="1">
      <alignment horizontal="center" vertical="center" wrapText="1"/>
    </xf>
    <xf numFmtId="166" fontId="0" fillId="0" borderId="0" xfId="10" applyFont="1" applyAlignment="1">
      <alignment horizontal="center" vertical="center"/>
    </xf>
    <xf numFmtId="166" fontId="20" fillId="0" borderId="0" xfId="10" applyFont="1" applyAlignment="1">
      <alignment horizontal="center" vertical="center"/>
    </xf>
    <xf numFmtId="0" fontId="21" fillId="0" borderId="0" xfId="4" applyNumberFormat="1" applyAlignment="1">
      <alignment horizontal="left" vertical="center" indent="1"/>
    </xf>
    <xf numFmtId="0" fontId="21" fillId="0" borderId="0" xfId="4" applyNumberFormat="1" applyAlignment="1">
      <alignment horizontal="center" vertical="center" wrapText="1"/>
    </xf>
    <xf numFmtId="0" fontId="18" fillId="0" borderId="0" xfId="12" applyNumberFormat="1">
      <alignment horizontal="left" vertical="center" indent="1"/>
    </xf>
    <xf numFmtId="0" fontId="20" fillId="0" borderId="0" xfId="12" applyNumberFormat="1" applyFont="1">
      <alignment horizontal="left" vertical="center" indent="1"/>
    </xf>
    <xf numFmtId="167" fontId="10" fillId="7" borderId="0" xfId="0" applyNumberFormat="1" applyFont="1" applyFill="1" applyAlignment="1">
      <alignment horizontal="left" wrapText="1"/>
    </xf>
    <xf numFmtId="167" fontId="15" fillId="6" borderId="0" xfId="0" applyNumberFormat="1" applyFont="1" applyFill="1" applyAlignment="1">
      <alignment horizontal="left" wrapText="1"/>
    </xf>
    <xf numFmtId="167" fontId="17" fillId="6" borderId="0" xfId="0" applyNumberFormat="1" applyFont="1" applyFill="1">
      <alignment horizontal="center" vertical="center" wrapText="1"/>
    </xf>
    <xf numFmtId="168" fontId="3" fillId="0" borderId="0" xfId="0" applyNumberFormat="1" applyFont="1">
      <alignment horizontal="center" vertical="center" wrapText="1"/>
    </xf>
    <xf numFmtId="168" fontId="19" fillId="10" borderId="1" xfId="13" applyNumberFormat="1" applyAlignment="1">
      <alignment horizontal="center" vertical="center" wrapText="1"/>
    </xf>
    <xf numFmtId="168" fontId="0" fillId="0" borderId="0" xfId="0" applyNumberFormat="1">
      <alignment horizontal="center" vertical="center" wrapText="1"/>
    </xf>
    <xf numFmtId="168" fontId="20" fillId="0" borderId="0" xfId="0" applyNumberFormat="1" applyFont="1">
      <alignment horizontal="center" vertical="center" wrapText="1"/>
    </xf>
    <xf numFmtId="169" fontId="0" fillId="0" borderId="0" xfId="0" applyNumberFormat="1">
      <alignment horizontal="center" vertical="center" wrapText="1"/>
    </xf>
    <xf numFmtId="0" fontId="13" fillId="7" borderId="0" xfId="0" applyFont="1" applyFill="1" applyAlignment="1">
      <alignment horizontal="left" vertical="center" wrapText="1"/>
    </xf>
    <xf numFmtId="0" fontId="0" fillId="7" borderId="0" xfId="0" applyFill="1" applyAlignment="1">
      <alignment horizontal="center" wrapText="1"/>
    </xf>
    <xf numFmtId="0" fontId="12" fillId="7" borderId="0" xfId="0" applyFont="1" applyFill="1" applyAlignment="1">
      <alignment horizontal="left" wrapText="1"/>
    </xf>
    <xf numFmtId="0" fontId="14" fillId="0" borderId="0" xfId="5" applyFont="1" applyFill="1" applyAlignment="1">
      <alignment horizontal="center"/>
    </xf>
    <xf numFmtId="0" fontId="14" fillId="6" borderId="0" xfId="0" applyFont="1" applyFill="1" applyAlignment="1">
      <alignment horizontal="left" wrapText="1"/>
    </xf>
    <xf numFmtId="0" fontId="16" fillId="6" borderId="0" xfId="0" applyFont="1" applyFill="1" applyAlignment="1">
      <alignment horizontal="left" vertical="center" wrapText="1"/>
    </xf>
  </cellXfs>
  <cellStyles count="48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1" builtinId="46" customBuiltin="1"/>
    <cellStyle name="20% - Ênfase6" xfId="45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2" builtinId="47" customBuiltin="1"/>
    <cellStyle name="40% - Ênfase6" xfId="46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3" builtinId="44" customBuiltin="1"/>
    <cellStyle name="60% - Ênfase5" xfId="43" builtinId="48" customBuiltin="1"/>
    <cellStyle name="60% - Ênfase6" xfId="47" builtinId="52" customBuiltin="1"/>
    <cellStyle name="Bom" xfId="17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Data" xfId="11" xr:uid="{00000000-0005-0000-0000-000002000000}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0" builtinId="45" customBuiltin="1"/>
    <cellStyle name="Ênfase6" xfId="44" builtinId="49" customBuiltin="1"/>
    <cellStyle name="Entrada" xfId="12" builtinId="20" customBuiltin="1"/>
    <cellStyle name="Moeda" xfId="15" builtinId="4" customBuiltin="1"/>
    <cellStyle name="Moeda [0]" xfId="16" builtinId="7" customBuiltin="1"/>
    <cellStyle name="Neutro" xfId="19" builtinId="28" customBuiltin="1"/>
    <cellStyle name="Normal" xfId="0" builtinId="0" customBuiltin="1"/>
    <cellStyle name="Nota" xfId="23" builtinId="10" customBuiltin="1"/>
    <cellStyle name="Porcentagem" xfId="10" builtinId="5" customBuiltin="1"/>
    <cellStyle name="Ruim" xfId="18" builtinId="27" customBuiltin="1"/>
    <cellStyle name="Saída" xfId="13" builtinId="21" customBuiltin="1"/>
    <cellStyle name="Separador de milhares [0]" xfId="14" builtinId="6" customBuiltin="1"/>
    <cellStyle name="Texto de Aviso" xfId="8" builtinId="11" customBuiltin="1"/>
    <cellStyle name="Texto Explicativo" xfId="24" builtinId="53" customBuiltin="1"/>
    <cellStyle name="Título" xfId="1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2" builtinId="19" customBuiltin="1"/>
    <cellStyle name="Total" xfId="7" builtinId="25" customBuiltin="1"/>
    <cellStyle name="Vírgula" xfId="9" builtinId="3" customBuiltin="1"/>
  </cellStyles>
  <dxfs count="49">
    <dxf>
      <numFmt numFmtId="169" formatCode="0.00_ ;[Red]\-0.00\ "/>
    </dxf>
    <dxf>
      <numFmt numFmtId="169" formatCode="0.00_ ;[Red]\-0.00\ "/>
    </dxf>
    <dxf>
      <numFmt numFmtId="169" formatCode="0.00_ ;[Red]\-0.00\ "/>
    </dxf>
    <dxf>
      <numFmt numFmtId="169" formatCode="0.00_ ;[Red]\-0.00\ "/>
    </dxf>
    <dxf>
      <numFmt numFmtId="0" formatCode="General"/>
    </dxf>
    <dxf>
      <numFmt numFmtId="0" formatCode="General"/>
    </dxf>
    <dxf>
      <font>
        <color rgb="FFDA0000"/>
      </font>
    </dxf>
    <dxf>
      <numFmt numFmtId="168" formatCode="#,##0.00_ ;[Red]\-#,##0.00\ "/>
    </dxf>
    <dxf>
      <numFmt numFmtId="168" formatCode="#,##0.00_ ;[Red]\-#,##0.00\ "/>
    </dxf>
    <dxf>
      <numFmt numFmtId="168" formatCode="#,##0.00_ ;[Red]\-#,##0.00\ "/>
    </dxf>
    <dxf>
      <numFmt numFmtId="0" formatCode="General"/>
    </dxf>
    <dxf>
      <numFmt numFmtId="0" formatCode="General"/>
    </dxf>
    <dxf>
      <numFmt numFmtId="168" formatCode="#,##0.00_ ;[Red]\-#,##0.00\ "/>
    </dxf>
    <dxf>
      <numFmt numFmtId="168" formatCode="#,##0.00_ ;[Red]\-#,##0.00\ "/>
    </dxf>
    <dxf>
      <numFmt numFmtId="168" formatCode="#,##0.00_ ;[Red]\-#,##0.00\ "/>
    </dxf>
    <dxf>
      <numFmt numFmtId="168" formatCode="#,##0.00_ ;[Red]\-#,##0.00\ "/>
    </dxf>
    <dxf>
      <numFmt numFmtId="0" formatCode="General"/>
    </dxf>
    <dxf>
      <numFmt numFmtId="0" formatCode="General"/>
    </dxf>
    <dxf>
      <font>
        <color rgb="FFDA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scheme val="minor"/>
      </font>
    </dxf>
    <dxf>
      <numFmt numFmtId="168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scheme val="minor"/>
      </font>
      <numFmt numFmtId="168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scheme val="minor"/>
      </font>
      <numFmt numFmtId="168" formatCode="#,##0.00_ ;[Red]\-#,##0.0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scheme val="minor"/>
      </font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scheme val="minor"/>
      </font>
    </dxf>
    <dxf>
      <numFmt numFmtId="0" formatCode="General"/>
    </dxf>
    <dxf>
      <font>
        <b/>
      </font>
    </dxf>
    <dxf>
      <numFmt numFmtId="168" formatCode="#,##0.00_ ;[Red]\-#,##0.00\ "/>
    </dxf>
    <dxf>
      <font>
        <b/>
      </font>
    </dxf>
    <dxf>
      <alignment horizontal="center" vertical="center" textRotation="0" wrapText="0" indent="0" justifyLastLine="0" shrinkToFit="0" readingOrder="0"/>
    </dxf>
    <dxf>
      <font>
        <b/>
      </font>
    </dxf>
    <dxf>
      <numFmt numFmtId="168" formatCode="#,##0.00_ ;[Red]\-#,##0.00\ "/>
    </dxf>
    <dxf>
      <font>
        <b/>
      </font>
    </dxf>
    <dxf>
      <numFmt numFmtId="0" formatCode="General"/>
    </dxf>
    <dxf>
      <numFmt numFmtId="0" formatCode="General"/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  <dxf>
      <font>
        <b val="0"/>
        <i val="0"/>
        <color theme="1"/>
      </font>
      <fill>
        <patternFill patternType="solid">
          <fgColor theme="4"/>
          <bgColor theme="0" tint="-0.14996795556505021"/>
        </patternFill>
      </fill>
      <border>
        <top style="thin">
          <color theme="0"/>
        </top>
      </border>
    </dxf>
    <dxf>
      <font>
        <b val="0"/>
        <i val="0"/>
        <color theme="0"/>
      </font>
      <fill>
        <patternFill patternType="solid">
          <fgColor theme="4"/>
          <bgColor theme="6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/>
      </font>
      <fill>
        <patternFill patternType="solid">
          <fgColor auto="1"/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PivotStyle="PivotStyleLight16">
    <tableStyle name="Orçamento mensal" pivot="0" count="5" xr9:uid="{00000000-0011-0000-FFFF-FFFF00000000}">
      <tableStyleElement type="wholeTable" dxfId="48"/>
      <tableStyleElement type="headerRow" dxfId="47"/>
      <tableStyleElement type="totalRow" dxfId="46"/>
      <tableStyleElement type="lastColumn" dxfId="45"/>
      <tableStyleElement type="secondRowStripe" dxfId="44"/>
    </tableStyle>
  </tableStyles>
  <colors>
    <mruColors>
      <color rgb="FFFFFDF8"/>
      <color rgb="FFEEEADE"/>
      <color rgb="FFF2F2F2"/>
      <color rgb="FF44382C"/>
      <color rgb="FFA7937B"/>
      <color rgb="FF5A5044"/>
      <color rgb="FF252525"/>
      <color rgb="FFCD9620"/>
      <color rgb="FFF4444F"/>
      <color rgb="FF2D3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rgbClr val="44382C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"/>
                <a:cs typeface=""/>
              </a:defRPr>
            </a:pPr>
            <a:r>
              <a:rPr lang="en-US">
                <a:latin typeface="+mj-lt"/>
              </a:rPr>
              <a:t>VISÃO GERAL DO ORÇAMENTO</a:t>
            </a:r>
          </a:p>
        </c:rich>
      </c:tx>
      <c:layout>
        <c:manualLayout>
          <c:xMode val="edge"/>
          <c:yMode val="edge"/>
          <c:x val="0.27694563952701795"/>
          <c:y val="4.02173030258010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rgbClr val="44382C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"/>
              <a:cs typeface="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1148936837956732E-2"/>
          <c:y val="0.12272268224536449"/>
          <c:w val="0.90271911893135193"/>
          <c:h val="0.73572263144526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'Resumo do orçamento mensal'!$C$4</c:f>
              <c:strCache>
                <c:ptCount val="1"/>
                <c:pt idx="0">
                  <c:v>ESTIMADO</c:v>
                </c:pt>
              </c:strCache>
            </c:strRef>
          </c:tx>
          <c:spPr>
            <a:solidFill>
              <a:srgbClr val="5A5044"/>
            </a:solidFill>
            <a:ln w="0">
              <a:noFill/>
            </a:ln>
            <a:effectLst>
              <a:outerShdw blurRad="63500" dist="25400" dir="5400000" rotWithShape="0">
                <a:srgbClr val="000000">
                  <a:alpha val="43000"/>
                </a:srgbClr>
              </a:outerShdw>
            </a:effectLst>
            <a:scene3d>
              <a:camera prst="orthographicFront">
                <a:rot lat="0" lon="0" rev="0"/>
              </a:camera>
              <a:lightRig rig="glow" dir="t">
                <a:rot lat="0" lon="0" rev="13200000"/>
              </a:lightRig>
            </a:scene3d>
            <a:sp3d prstMaterial="dkEdge">
              <a:bevelT w="63500" h="50800" prst="relaxedInset"/>
            </a:sp3d>
          </c:spPr>
          <c:invertIfNegative val="0"/>
          <c:cat>
            <c:strRef>
              <c:f>'Resumo do orçamento mensal'!$B$5:$B$7</c:f>
              <c:strCache>
                <c:ptCount val="3"/>
                <c:pt idx="0">
                  <c:v>Receita</c:v>
                </c:pt>
                <c:pt idx="1">
                  <c:v>Despesas com o pessoal</c:v>
                </c:pt>
                <c:pt idx="2">
                  <c:v>Despesas operacionais</c:v>
                </c:pt>
              </c:strCache>
            </c:strRef>
          </c:cat>
          <c:val>
            <c:numRef>
              <c:f>'Resumo do orçamento mensal'!$C$5:$C$7</c:f>
              <c:numCache>
                <c:formatCode>#,##0.00_ ;[Red]\-#,##0.00\ </c:formatCode>
                <c:ptCount val="3"/>
                <c:pt idx="0">
                  <c:v>63300</c:v>
                </c:pt>
                <c:pt idx="1">
                  <c:v>18500</c:v>
                </c:pt>
                <c:pt idx="2">
                  <c:v>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'Resumo do orçamento mensal'!$D$4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rgbClr val="EEEADE"/>
            </a:solidFill>
            <a:ln>
              <a:noFill/>
            </a:ln>
            <a:effectLst>
              <a:outerShdw blurRad="63500" dist="25400" dir="5400000" rotWithShape="0">
                <a:srgbClr val="000000">
                  <a:alpha val="43000"/>
                </a:srgbClr>
              </a:outerShdw>
            </a:effectLst>
            <a:scene3d>
              <a:camera prst="orthographicFront">
                <a:rot lat="0" lon="0" rev="0"/>
              </a:camera>
              <a:lightRig rig="glow" dir="t">
                <a:rot lat="0" lon="0" rev="13200000"/>
              </a:lightRig>
            </a:scene3d>
            <a:sp3d prstMaterial="dkEdge">
              <a:bevelT w="63500" h="50800" prst="relaxedInset"/>
            </a:sp3d>
          </c:spPr>
          <c:invertIfNegative val="0"/>
          <c:cat>
            <c:strRef>
              <c:f>'Resumo do orçamento mensal'!$B$5:$B$7</c:f>
              <c:strCache>
                <c:ptCount val="3"/>
                <c:pt idx="0">
                  <c:v>Receita</c:v>
                </c:pt>
                <c:pt idx="1">
                  <c:v>Despesas com o pessoal</c:v>
                </c:pt>
                <c:pt idx="2">
                  <c:v>Despesas operacionais</c:v>
                </c:pt>
              </c:strCache>
            </c:strRef>
          </c:cat>
          <c:val>
            <c:numRef>
              <c:f>'Resumo do orçamento mensal'!$D$5:$D$7</c:f>
              <c:numCache>
                <c:formatCode>#,##0.00_ ;[Red]\-#,##0.00\ </c:formatCode>
                <c:ptCount val="3"/>
                <c:pt idx="0">
                  <c:v>57450</c:v>
                </c:pt>
                <c:pt idx="1">
                  <c:v>14100</c:v>
                </c:pt>
                <c:pt idx="2">
                  <c:v>35530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51110848"/>
        <c:axId val="-2126111024"/>
      </c:barChart>
      <c:catAx>
        <c:axId val="145111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6111024"/>
        <c:crosses val="autoZero"/>
        <c:auto val="1"/>
        <c:lblAlgn val="ctr"/>
        <c:lblOffset val="100"/>
        <c:noMultiLvlLbl val="0"/>
      </c:catAx>
      <c:valAx>
        <c:axId val="-212611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_ ;[Red]\-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511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74127963295243"/>
          <c:y val="0.93801452882905767"/>
          <c:w val="0.18218987231407072"/>
          <c:h val="4.1096023374436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44382C"/>
              </a:solidFill>
              <a:latin typeface="+mj-lt"/>
              <a:ea typeface=""/>
              <a:cs typeface="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EEEADE"/>
    </a:soli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19</xdr:col>
      <xdr:colOff>0</xdr:colOff>
      <xdr:row>16</xdr:row>
      <xdr:rowOff>295275</xdr:rowOff>
    </xdr:to>
    <xdr:graphicFrame macro="">
      <xdr:nvGraphicFramePr>
        <xdr:cNvPr id="3" name="BudgetOverview" descr="Visão geral do gráfico de barras mostrando despesas e receita estimadas em relação às reai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25400</xdr:colOff>
      <xdr:row>0</xdr:row>
      <xdr:rowOff>0</xdr:rowOff>
    </xdr:from>
    <xdr:to>
      <xdr:col>19</xdr:col>
      <xdr:colOff>0</xdr:colOff>
      <xdr:row>1</xdr:row>
      <xdr:rowOff>736600</xdr:rowOff>
    </xdr:to>
    <xdr:pic>
      <xdr:nvPicPr>
        <xdr:cNvPr id="2" name="Imagem 1" descr="ilustração de dólares, cifrão e imagem de moeda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6300" y="0"/>
          <a:ext cx="8280400" cy="1219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op5Expenses" displayName="Top5Expenses" ref="B11:E17" totalsRowCount="1" headerRowDxfId="37">
  <tableColumns count="4">
    <tableColumn id="1" xr3:uid="{00000000-0010-0000-0000-000001000000}" name="DESPESAS REAIS" totalsRowLabel="Total" dataDxfId="36" totalsRowDxfId="35">
      <calculatedColumnFormula>INDEX(OperatingExpenses[],MATCH(Top5Expenses[[#This Row],[VALOR]],OperatingExpenses[VALOR CINCO PRINCIPAIS],0),1)</calculatedColumnFormula>
    </tableColumn>
    <tableColumn id="2" xr3:uid="{00000000-0010-0000-0000-000002000000}" name="VALOR" totalsRowFunction="sum" dataDxfId="34" totalsRowDxfId="33"/>
    <tableColumn id="3" xr3:uid="{00000000-0010-0000-0000-000003000000}" name="% DE DESPESAS" totalsRowFunction="sum" dataDxfId="32" totalsRowDxfId="31">
      <calculatedColumnFormula>Top5Expenses[[#This Row],[VALOR]]/$D$7</calculatedColumnFormula>
    </tableColumn>
    <tableColumn id="4" xr3:uid="{00000000-0010-0000-0000-000004000000}" name="REDUÇÃO DE 15%" totalsRowFunction="sum" dataDxfId="30" totalsRowDxfId="29">
      <calculatedColumnFormula>Top5Expenses[[#This Row],[VALOR]]*0.15</calculatedColumnFormula>
    </tableColumn>
  </tableColumns>
  <tableStyleInfo name="Orçamento mensal" showFirstColumn="0" showLastColumn="0" showRowStripes="1" showColumnStripes="0"/>
  <extLst>
    <ext xmlns:x14="http://schemas.microsoft.com/office/spreadsheetml/2009/9/main" uri="{504A1905-F514-4f6f-8877-14C23A59335A}">
      <x14:table altTextSummary="Os itens das cinco principais despesas operacionais, os valores, o percentual de despesas e a redução de 15% são atualizados automaticamente nesta tabel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B4:E8" totalsRowCount="1" headerRowDxfId="28" dataDxfId="27">
  <autoFilter ref="B4:E7" xr:uid="{00000000-0009-0000-0100-000002000000}"/>
  <tableColumns count="4">
    <tableColumn id="1" xr3:uid="{00000000-0010-0000-0100-000001000000}" name="TOTAIS DO ORÇAMENTO" totalsRowLabel="Saldo (receita menos despesas)" dataDxfId="26" totalsRowDxfId="25"/>
    <tableColumn id="2" xr3:uid="{00000000-0010-0000-0100-000002000000}" name="ESTIMADO" totalsRowFunction="custom" dataDxfId="24" totalsRowDxfId="23">
      <totalsRowFormula>C5-C6-C7</totalsRowFormula>
    </tableColumn>
    <tableColumn id="3" xr3:uid="{00000000-0010-0000-0100-000003000000}" name="REAL" totalsRowFunction="custom" dataDxfId="22" totalsRowDxfId="21">
      <totalsRowFormula>D5-D6-D7</totalsRowFormula>
    </tableColumn>
    <tableColumn id="4" xr3:uid="{00000000-0010-0000-0100-000004000000}" name="DIFERENÇA" totalsRowFunction="sum" dataDxfId="20" totalsRowDxfId="19"/>
  </tableColumns>
  <tableStyleInfo name="Orçamento mensal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Receita" displayName="Receita" ref="B4:F8" totalsRowCount="1" headerRowDxfId="17">
  <autoFilter ref="B4:F7" xr:uid="{00000000-0009-0000-0100-000003000000}"/>
  <tableColumns count="5">
    <tableColumn id="1" xr3:uid="{00000000-0010-0000-0200-000001000000}" name="RECEITA" totalsRowLabel="Receita total" dataDxfId="16"/>
    <tableColumn id="2" xr3:uid="{00000000-0010-0000-0200-000002000000}" name="ESTIMADO" totalsRowFunction="sum" dataDxfId="15"/>
    <tableColumn id="3" xr3:uid="{00000000-0010-0000-0200-000003000000}" name="REAL" totalsRowFunction="sum" dataDxfId="14"/>
    <tableColumn id="5" xr3:uid="{00000000-0010-0000-0200-000005000000}" name="VALOR CINCO PRINCIPAIS" dataDxfId="13">
      <calculatedColumnFormula>Receita[[#This Row],[REAL]]+(10^-6)*ROW(Receita[[#This Row],[REAL]])</calculatedColumnFormula>
    </tableColumn>
    <tableColumn id="4" xr3:uid="{00000000-0010-0000-0200-000004000000}" name="DIFERENÇA" totalsRowFunction="sum" dataDxfId="12">
      <calculatedColumnFormula>Receita[[#This Row],[REAL]]-Receita[[#This Row],[ESTIMADO]]</calculatedColumnFormula>
    </tableColumn>
  </tableColumns>
  <tableStyleInfo name="Orçamento mensal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B4:F8" totalsRowCount="1" headerRowDxfId="11">
  <autoFilter ref="B4:F7" xr:uid="{00000000-0009-0000-0100-000007000000}"/>
  <tableColumns count="5">
    <tableColumn id="1" xr3:uid="{00000000-0010-0000-0300-000001000000}" name="DESPESAS COM A EQUIPE" totalsRowLabel="Total de despesas com o pessoal" dataDxfId="10"/>
    <tableColumn id="2" xr3:uid="{00000000-0010-0000-0300-000002000000}" name="ESTIMADO" totalsRowFunction="sum" dataDxfId="9"/>
    <tableColumn id="3" xr3:uid="{00000000-0010-0000-0300-000003000000}" name="REAL" totalsRowFunction="sum" dataDxfId="8"/>
    <tableColumn id="4" xr3:uid="{00000000-0010-0000-0300-000004000000}" name="VALOR CINCO PRINCIPAIS">
      <calculatedColumnFormula>PersonnelExpenses[[#This Row],[REAL]]+(10^-6)*ROW(PersonnelExpenses[[#This Row],[REAL]])</calculatedColumnFormula>
    </tableColumn>
    <tableColumn id="5" xr3:uid="{00000000-0010-0000-0300-000005000000}" name="DIFERENÇA" totalsRowFunction="sum" dataDxfId="7">
      <calculatedColumnFormula>PersonnelExpenses[[#This Row],[ESTIMADO]]-PersonnelExpenses[[#This Row],[REAL]]</calculatedColumnFormula>
    </tableColumn>
  </tableColumns>
  <tableStyleInfo name="Orçamento mensal" showFirstColumn="0" showLastColumn="0" showRowStripes="1" showColumnStripes="0"/>
  <extLst>
    <ext xmlns:x14="http://schemas.microsoft.com/office/spreadsheetml/2009/9/main" uri="{504A1905-F514-4f6f-8877-14C23A59335A}">
      <x14:table altTextSummary="Insira os valores estimados e reais de despesas com a equipe nesta tabela. A diferença é calculada automaticament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B4:F25" totalsRowCount="1" headerRowDxfId="5">
  <autoFilter ref="B4:F24" xr:uid="{00000000-0009-0000-0100-000009000000}"/>
  <sortState xmlns:xlrd2="http://schemas.microsoft.com/office/spreadsheetml/2017/richdata2" ref="B12:F32">
    <sortCondition ref="B16:B37"/>
  </sortState>
  <tableColumns count="5">
    <tableColumn id="1" xr3:uid="{00000000-0010-0000-0400-000001000000}" name="DESPESAS OPERACIONAIS" totalsRowLabel="Total de despesas operacionais" dataDxfId="4"/>
    <tableColumn id="2" xr3:uid="{00000000-0010-0000-0400-000002000000}" name="ESTIMADO" totalsRowFunction="sum" dataDxfId="3"/>
    <tableColumn id="3" xr3:uid="{00000000-0010-0000-0400-000003000000}" name="REAL" totalsRowFunction="sum" dataDxfId="2"/>
    <tableColumn id="5" xr3:uid="{00000000-0010-0000-0400-000005000000}" name="VALOR CINCO PRINCIPAIS" dataDxfId="1">
      <calculatedColumnFormula>OperatingExpenses[[#This Row],[REAL]]+(10^-6)*ROW(OperatingExpenses[[#This Row],[REAL]])</calculatedColumnFormula>
    </tableColumn>
    <tableColumn id="4" xr3:uid="{00000000-0010-0000-0400-000004000000}" name="DIFERENÇA" totalsRowFunction="sum" dataDxfId="0">
      <calculatedColumnFormula>OperatingExpenses[[#This Row],[ESTIMADO]]-OperatingExpenses[[#This Row],[REAL]]</calculatedColumnFormula>
    </tableColumn>
  </tableColumns>
  <tableStyleInfo name="Orçamento mensal" showFirstColumn="0" showLastColumn="0" showRowStripes="1" showColumnStripes="0"/>
  <extLst>
    <ext xmlns:x14="http://schemas.microsoft.com/office/spreadsheetml/2009/9/main" uri="{504A1905-F514-4f6f-8877-14C23A59335A}">
      <x14:table altTextSummary="Insira os valores estimados e reais de despesas operacionais nesta tabela. A diferença é calculada automaticamente"/>
    </ext>
  </extLst>
</table>
</file>

<file path=xl/theme/theme1.xml><?xml version="1.0" encoding="utf-8"?>
<a:theme xmlns:a="http://schemas.openxmlformats.org/drawingml/2006/main" name="Thatch">
  <a:themeElements>
    <a:clrScheme name="Small Business Budget">
      <a:dk1>
        <a:sysClr val="windowText" lastClr="000000"/>
      </a:dk1>
      <a:lt1>
        <a:sysClr val="window" lastClr="FFFFFF"/>
      </a:lt1>
      <a:dk2>
        <a:srgbClr val="355A61"/>
      </a:dk2>
      <a:lt2>
        <a:srgbClr val="DBE3E9"/>
      </a:lt2>
      <a:accent1>
        <a:srgbClr val="62799E"/>
      </a:accent1>
      <a:accent2>
        <a:srgbClr val="B3C035"/>
      </a:accent2>
      <a:accent3>
        <a:srgbClr val="908F74"/>
      </a:accent3>
      <a:accent4>
        <a:srgbClr val="7EA67F"/>
      </a:accent4>
      <a:accent5>
        <a:srgbClr val="5588A5"/>
      </a:accent5>
      <a:accent6>
        <a:srgbClr val="559592"/>
      </a:accent6>
      <a:hlink>
        <a:srgbClr val="66AACD"/>
      </a:hlink>
      <a:folHlink>
        <a:srgbClr val="809DB3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  <pageSetUpPr autoPageBreaks="0" fitToPage="1"/>
  </sheetPr>
  <dimension ref="A1:U42"/>
  <sheetViews>
    <sheetView showGridLines="0" tabSelected="1" zoomScaleNormal="100" workbookViewId="0"/>
  </sheetViews>
  <sheetFormatPr defaultColWidth="9" defaultRowHeight="16.5" customHeight="1" x14ac:dyDescent="0.35"/>
  <cols>
    <col min="1" max="1" width="4.125" customWidth="1"/>
    <col min="2" max="2" width="29.125" customWidth="1"/>
    <col min="3" max="5" width="19" customWidth="1"/>
    <col min="6" max="7" width="4.125" customWidth="1"/>
    <col min="19" max="19" width="6" customWidth="1"/>
    <col min="20" max="20" width="4.375" customWidth="1"/>
  </cols>
  <sheetData>
    <row r="1" spans="1:20" ht="37.9" customHeight="1" x14ac:dyDescent="0.5">
      <c r="A1" s="7"/>
      <c r="B1" s="36" t="s">
        <v>0</v>
      </c>
      <c r="C1" s="36"/>
      <c r="D1" s="9"/>
      <c r="E1" s="26" t="s">
        <v>14</v>
      </c>
      <c r="F1" s="8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1"/>
    </row>
    <row r="2" spans="1:20" ht="58.9" customHeight="1" x14ac:dyDescent="0.35">
      <c r="A2" s="7"/>
      <c r="B2" s="34" t="s">
        <v>1</v>
      </c>
      <c r="C2" s="34"/>
      <c r="D2" s="34"/>
      <c r="E2" s="34"/>
      <c r="F2" s="8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"/>
    </row>
    <row r="3" spans="1:20" ht="15" customHeight="1" x14ac:dyDescent="0.35">
      <c r="T3" s="1"/>
    </row>
    <row r="4" spans="1:20" s="2" customFormat="1" ht="36" customHeight="1" x14ac:dyDescent="0.35">
      <c r="B4" s="22" t="s">
        <v>2</v>
      </c>
      <c r="C4" s="23" t="s">
        <v>10</v>
      </c>
      <c r="D4" s="23" t="s">
        <v>12</v>
      </c>
      <c r="E4" s="23" t="s">
        <v>15</v>
      </c>
      <c r="T4" s="4"/>
    </row>
    <row r="5" spans="1:20" ht="28.9" customHeight="1" x14ac:dyDescent="0.35">
      <c r="B5" s="24" t="s">
        <v>3</v>
      </c>
      <c r="C5" s="29">
        <f>Receita[[#Totals],[ESTIMADO]]</f>
        <v>63300</v>
      </c>
      <c r="D5" s="29">
        <f>Receita[[#Totals],[REAL]]</f>
        <v>57450</v>
      </c>
      <c r="E5" s="30">
        <f>IF('Resumo do orçamento mensal'!$B5="Receita",'Resumo do orçamento mensal'!$D5-'Resumo do orçamento mensal'!$C5,'Resumo do orçamento mensal'!$C5-'Resumo do orçamento mensal'!$D5)</f>
        <v>-5850</v>
      </c>
      <c r="T5" s="1"/>
    </row>
    <row r="6" spans="1:20" ht="28.9" customHeight="1" x14ac:dyDescent="0.35">
      <c r="B6" s="24" t="s">
        <v>4</v>
      </c>
      <c r="C6" s="29">
        <f>PersonnelExpenses[[#Totals],[ESTIMADO]]</f>
        <v>18500</v>
      </c>
      <c r="D6" s="29">
        <f>PersonnelExpenses[[#Totals],[REAL]]</f>
        <v>14100</v>
      </c>
      <c r="E6" s="30">
        <f>IF('Resumo do orçamento mensal'!$B6="Receita",'Resumo do orçamento mensal'!$D6-'Resumo do orçamento mensal'!$C6,'Resumo do orçamento mensal'!$C6-'Resumo do orçamento mensal'!$D6)</f>
        <v>4400</v>
      </c>
      <c r="T6" s="1"/>
    </row>
    <row r="7" spans="1:20" ht="28.9" customHeight="1" x14ac:dyDescent="0.35">
      <c r="B7" s="24" t="s">
        <v>5</v>
      </c>
      <c r="C7" s="29">
        <f>OperatingExpenses[[#Totals],[ESTIMADO]]</f>
        <v>36000</v>
      </c>
      <c r="D7" s="29">
        <f>OperatingExpenses[[#Totals],[REAL]]</f>
        <v>35530</v>
      </c>
      <c r="E7" s="30">
        <f>IF('Resumo do orçamento mensal'!$B7="Receita",'Resumo do orçamento mensal'!$D7-'Resumo do orçamento mensal'!$C7,'Resumo do orçamento mensal'!$C7-'Resumo do orçamento mensal'!$D7)</f>
        <v>470</v>
      </c>
      <c r="T7" s="1"/>
    </row>
    <row r="8" spans="1:20" ht="29.1" customHeight="1" x14ac:dyDescent="0.35">
      <c r="B8" s="24" t="s">
        <v>6</v>
      </c>
      <c r="C8" s="29">
        <f>C5-C6-C7</f>
        <v>8800</v>
      </c>
      <c r="D8" s="29">
        <f>D5-D6-D7</f>
        <v>7820</v>
      </c>
      <c r="E8" s="30">
        <f>SUBTOTAL(109,Tabela2[DIFERENÇA])</f>
        <v>-980</v>
      </c>
      <c r="T8" s="1"/>
    </row>
    <row r="9" spans="1:20" ht="17.25" x14ac:dyDescent="0.35">
      <c r="T9" s="1"/>
    </row>
    <row r="10" spans="1:20" ht="36" customHeight="1" x14ac:dyDescent="0.5">
      <c r="B10" s="37" t="s">
        <v>7</v>
      </c>
      <c r="C10" s="37"/>
      <c r="D10" s="37"/>
      <c r="E10" s="37"/>
      <c r="T10" s="1"/>
    </row>
    <row r="11" spans="1:20" ht="28.9" customHeight="1" x14ac:dyDescent="0.35">
      <c r="B11" s="22" t="s">
        <v>8</v>
      </c>
      <c r="C11" s="23" t="s">
        <v>11</v>
      </c>
      <c r="D11" s="23" t="s">
        <v>13</v>
      </c>
      <c r="E11" s="23" t="s">
        <v>16</v>
      </c>
      <c r="T11" s="1"/>
    </row>
    <row r="12" spans="1:20" ht="28.9" customHeight="1" x14ac:dyDescent="0.35">
      <c r="B12" s="24" t="str">
        <f>INDEX(OperatingExpenses[],MATCH(Top5Expenses[[#This Row],[VALOR]],OperatingExpenses[VALOR CINCO PRINCIPAIS],0),1)</f>
        <v>Manutenção ou reparos</v>
      </c>
      <c r="C12" s="31">
        <f>LARGE(OperatingExpenses[VALOR CINCO PRINCIPAIS],1)</f>
        <v>4600.0000140000002</v>
      </c>
      <c r="D12" s="20">
        <f>Top5Expenses[[#This Row],[VALOR]]/$D$7</f>
        <v>0.12946805555868282</v>
      </c>
      <c r="E12" s="31">
        <f>Top5Expenses[[#This Row],[VALOR]]*0.15</f>
        <v>690.00000209999996</v>
      </c>
      <c r="T12" s="1"/>
    </row>
    <row r="13" spans="1:20" ht="28.9" customHeight="1" x14ac:dyDescent="0.35">
      <c r="B13" s="24" t="str">
        <f>INDEX(OperatingExpenses[],MATCH(Top5Expenses[[#This Row],[VALOR]],OperatingExpenses[VALOR CINCO PRINCIPAIS],0),1)</f>
        <v>Suprimentos</v>
      </c>
      <c r="C13" s="31">
        <f>LARGE(OperatingExpenses[VALOR CINCO PRINCIPAIS],2)</f>
        <v>4500.0000200000004</v>
      </c>
      <c r="D13" s="20">
        <f>Top5Expenses[[#This Row],[VALOR]]/$D$7</f>
        <v>0.12665353278919225</v>
      </c>
      <c r="E13" s="31">
        <f>Top5Expenses[[#This Row],[VALOR]]*0.15</f>
        <v>675.00000299999999</v>
      </c>
      <c r="T13" s="1"/>
    </row>
    <row r="14" spans="1:20" ht="28.9" customHeight="1" x14ac:dyDescent="0.35">
      <c r="B14" s="24" t="str">
        <f>INDEX(OperatingExpenses[],MATCH(Top5Expenses[[#This Row],[VALOR]],OperatingExpenses[VALOR CINCO PRINCIPAIS],0),1)</f>
        <v>Aluguel ou hipotecas</v>
      </c>
      <c r="C14" s="31">
        <f>LARGE(OperatingExpenses[VALOR CINCO PRINCIPAIS],3)</f>
        <v>4500.0000170000003</v>
      </c>
      <c r="D14" s="20">
        <f>Top5Expenses[[#This Row],[VALOR]]/$D$7</f>
        <v>0.12665353270475654</v>
      </c>
      <c r="E14" s="31">
        <f>Top5Expenses[[#This Row],[VALOR]]*0.15</f>
        <v>675.00000254999998</v>
      </c>
      <c r="T14" s="1"/>
    </row>
    <row r="15" spans="1:20" ht="28.9" customHeight="1" x14ac:dyDescent="0.35">
      <c r="B15" s="24" t="str">
        <f>INDEX(OperatingExpenses[],MATCH(Top5Expenses[[#This Row],[VALOR]],OperatingExpenses[VALOR CINCO PRINCIPAIS],0),1)</f>
        <v>Impostos</v>
      </c>
      <c r="C15" s="31">
        <f>LARGE(OperatingExpenses[VALOR CINCO PRINCIPAIS],4)</f>
        <v>3200.0000209999998</v>
      </c>
      <c r="D15" s="20">
        <f>Top5Expenses[[#This Row],[VALOR]]/$D$7</f>
        <v>9.0064734618632139E-2</v>
      </c>
      <c r="E15" s="31">
        <f>Top5Expenses[[#This Row],[VALOR]]*0.15</f>
        <v>480.00000314999994</v>
      </c>
      <c r="T15" s="1"/>
    </row>
    <row r="16" spans="1:20" ht="28.9" customHeight="1" x14ac:dyDescent="0.35">
      <c r="B16" s="24" t="str">
        <f>INDEX(OperatingExpenses[],MATCH(Top5Expenses[[#This Row],[VALOR]],OperatingExpenses[VALOR CINCO PRINCIPAIS],0),1)</f>
        <v>Publicidade</v>
      </c>
      <c r="C16" s="31">
        <f>LARGE(OperatingExpenses[VALOR CINCO PRINCIPAIS],5)</f>
        <v>2500.0000049999999</v>
      </c>
      <c r="D16" s="20">
        <f>Top5Expenses[[#This Row],[VALOR]]/$D$7</f>
        <v>7.0363073599774839E-2</v>
      </c>
      <c r="E16" s="31">
        <f>Top5Expenses[[#This Row],[VALOR]]*0.15</f>
        <v>375.00000074999997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"/>
    </row>
    <row r="17" spans="2:21" ht="29.1" customHeight="1" x14ac:dyDescent="0.35">
      <c r="B17" s="25" t="s">
        <v>9</v>
      </c>
      <c r="C17" s="32">
        <f>SUBTOTAL(109,Top5Expenses[VALOR])</f>
        <v>19300.000077000004</v>
      </c>
      <c r="D17" s="21">
        <f>SUBTOTAL(109,Top5Expenses[% DE DESPESAS])</f>
        <v>0.54320292927103853</v>
      </c>
      <c r="E17" s="32">
        <f>SUBTOTAL(109,Top5Expenses[REDUÇÃO DE 15%])</f>
        <v>2895.0000115499997</v>
      </c>
      <c r="Q17" s="17"/>
      <c r="R17" s="17"/>
    </row>
    <row r="18" spans="2:21" ht="16.5" customHeight="1" x14ac:dyDescent="0.35">
      <c r="Q18" s="17"/>
      <c r="R18" s="17"/>
    </row>
    <row r="19" spans="2:21" ht="16.5" customHeight="1" x14ac:dyDescent="0.35">
      <c r="Q19" s="17"/>
      <c r="R19" s="17"/>
    </row>
    <row r="20" spans="2:21" ht="16.5" customHeight="1" x14ac:dyDescent="0.35">
      <c r="Q20" s="17"/>
      <c r="R20" s="17"/>
    </row>
    <row r="21" spans="2:21" ht="16.5" customHeight="1" x14ac:dyDescent="0.35">
      <c r="Q21" s="17"/>
      <c r="R21" s="17"/>
    </row>
    <row r="22" spans="2:21" ht="16.5" customHeight="1" x14ac:dyDescent="0.35">
      <c r="Q22" s="17"/>
      <c r="R22" s="17"/>
    </row>
    <row r="23" spans="2:21" ht="16.5" customHeight="1" x14ac:dyDescent="0.35">
      <c r="Q23" s="17"/>
      <c r="R23" s="17"/>
    </row>
    <row r="24" spans="2:21" ht="16.5" customHeight="1" x14ac:dyDescent="0.35">
      <c r="Q24" s="17"/>
      <c r="R24" s="17"/>
    </row>
    <row r="25" spans="2:21" ht="16.5" customHeight="1" x14ac:dyDescent="0.35">
      <c r="Q25" s="17"/>
      <c r="R25" s="17"/>
    </row>
    <row r="26" spans="2:21" ht="16.5" customHeight="1" x14ac:dyDescent="1">
      <c r="Q26" s="17"/>
      <c r="R26" s="17"/>
      <c r="S26" s="18"/>
      <c r="T26" s="18"/>
      <c r="U26" s="18"/>
    </row>
    <row r="27" spans="2:21" ht="16.5" customHeight="1" x14ac:dyDescent="0.35">
      <c r="Q27" s="17"/>
      <c r="R27" s="17"/>
    </row>
    <row r="28" spans="2:21" ht="16.5" customHeight="1" x14ac:dyDescent="0.35">
      <c r="Q28" s="17"/>
      <c r="R28" s="17"/>
    </row>
    <row r="29" spans="2:21" ht="16.5" customHeight="1" x14ac:dyDescent="0.35">
      <c r="Q29" s="17"/>
      <c r="R29" s="17"/>
    </row>
    <row r="30" spans="2:21" ht="16.5" customHeight="1" x14ac:dyDescent="0.35">
      <c r="Q30" s="17"/>
      <c r="R30" s="17"/>
    </row>
    <row r="31" spans="2:21" ht="16.5" customHeight="1" x14ac:dyDescent="0.35">
      <c r="Q31" s="17"/>
      <c r="R31" s="17"/>
    </row>
    <row r="32" spans="2:21" ht="16.5" customHeight="1" x14ac:dyDescent="0.35">
      <c r="Q32" s="17"/>
      <c r="R32" s="17"/>
    </row>
    <row r="33" spans="17:18" ht="16.5" customHeight="1" x14ac:dyDescent="0.35">
      <c r="Q33" s="17"/>
      <c r="R33" s="17"/>
    </row>
    <row r="34" spans="17:18" ht="16.5" customHeight="1" x14ac:dyDescent="0.35">
      <c r="Q34" s="17"/>
      <c r="R34" s="17"/>
    </row>
    <row r="35" spans="17:18" ht="16.5" customHeight="1" x14ac:dyDescent="0.35">
      <c r="Q35" s="17"/>
      <c r="R35" s="17"/>
    </row>
    <row r="36" spans="17:18" ht="16.5" customHeight="1" x14ac:dyDescent="0.35">
      <c r="Q36" s="17"/>
      <c r="R36" s="17"/>
    </row>
    <row r="37" spans="17:18" ht="16.5" customHeight="1" x14ac:dyDescent="0.35">
      <c r="Q37" s="17"/>
      <c r="R37" s="17"/>
    </row>
    <row r="38" spans="17:18" ht="16.5" customHeight="1" x14ac:dyDescent="0.35">
      <c r="Q38" s="17"/>
      <c r="R38" s="17"/>
    </row>
    <row r="39" spans="17:18" ht="16.5" customHeight="1" x14ac:dyDescent="0.35">
      <c r="Q39" s="17"/>
      <c r="R39" s="17"/>
    </row>
    <row r="40" spans="17:18" ht="16.5" customHeight="1" x14ac:dyDescent="0.35">
      <c r="Q40" s="17"/>
      <c r="R40" s="17"/>
    </row>
    <row r="41" spans="17:18" ht="16.5" customHeight="1" x14ac:dyDescent="0.35">
      <c r="Q41" s="17"/>
      <c r="R41" s="17"/>
    </row>
    <row r="42" spans="17:18" ht="16.5" customHeight="1" x14ac:dyDescent="0.35">
      <c r="Q42" s="17"/>
      <c r="R42" s="17"/>
    </row>
  </sheetData>
  <sheetProtection insertColumns="0" insertRows="0" deleteColumns="0" deleteRows="0" selectLockedCells="1" autoFilter="0"/>
  <mergeCells count="4">
    <mergeCell ref="B2:E2"/>
    <mergeCell ref="G1:S2"/>
    <mergeCell ref="B1:C1"/>
    <mergeCell ref="B10:E10"/>
  </mergeCells>
  <conditionalFormatting sqref="C5:E8 C12:E17">
    <cfRule type="cellIs" dxfId="43" priority="7" operator="lessThan">
      <formula>0</formula>
    </cfRule>
  </conditionalFormatting>
  <conditionalFormatting sqref="D12:E17">
    <cfRule type="cellIs" dxfId="42" priority="6" operator="lessThan">
      <formula>0</formula>
    </cfRule>
  </conditionalFormatting>
  <conditionalFormatting sqref="I17:K42 O17:Q42">
    <cfRule type="cellIs" dxfId="41" priority="5" operator="lessThan">
      <formula>0</formula>
    </cfRule>
  </conditionalFormatting>
  <conditionalFormatting sqref="C7:E7">
    <cfRule type="cellIs" dxfId="40" priority="4" operator="lessThan">
      <formula>0</formula>
    </cfRule>
  </conditionalFormatting>
  <conditionalFormatting sqref="C8">
    <cfRule type="cellIs" dxfId="39" priority="2" operator="lessThan">
      <formula>0</formula>
    </cfRule>
  </conditionalFormatting>
  <conditionalFormatting sqref="D8">
    <cfRule type="cellIs" dxfId="38" priority="1" operator="lessThan">
      <formula>0</formula>
    </cfRule>
  </conditionalFormatting>
  <dataValidations count="13">
    <dataValidation allowBlank="1" showInputMessage="1" showErrorMessage="1" prompt="Crie um orçamento de negócios mensal nesta pasta de trabalho. A visão geral está nesta planilha. Insira os detalhes da renda em Renda Mensal, Equipe e Despesas Operacionais nas respectivas planilhas" sqref="A1" xr:uid="{00000000-0002-0000-0000-000000000000}"/>
    <dataValidation allowBlank="1" showInputMessage="1" showErrorMessage="1" prompt="Insira o Nome da Empresa nesta célula" sqref="B1" xr:uid="{00000000-0002-0000-0000-000001000000}"/>
    <dataValidation allowBlank="1" showInputMessage="1" showErrorMessage="1" prompt="Os totais estimados e reais de orçamento de renda e despesas são calculados automaticamente a partir de valores inseridos em outras planilhas. O Saldo e a Diferença são ajustados automaticamente" sqref="B4" xr:uid="{00000000-0002-0000-0000-000003000000}"/>
    <dataValidation allowBlank="1" showInputMessage="1" showErrorMessage="1" prompt="Os totais estimados são calculados automaticamente na coluna abaixo deste título." sqref="C4" xr:uid="{00000000-0002-0000-0000-000004000000}"/>
    <dataValidation allowBlank="1" showInputMessage="1" showErrorMessage="1" prompt="Os totais reais são calculados automaticamente na coluna abaixo deste título." sqref="D4" xr:uid="{00000000-0002-0000-0000-000005000000}"/>
    <dataValidation allowBlank="1" showInputMessage="1" showErrorMessage="1" prompt="A diferença entre os totais estimados e reais é calculada automaticamente na coluna abaixo deste título." sqref="E4" xr:uid="{00000000-0002-0000-0000-000006000000}"/>
    <dataValidation allowBlank="1" showInputMessage="1" showErrorMessage="1" prompt="As cinco principais despesas operacionais são atualizadas automaticamente na tabela abaixo" sqref="B10" xr:uid="{00000000-0002-0000-0000-000007000000}"/>
    <dataValidation allowBlank="1" showInputMessage="1" showErrorMessage="1" prompt="Os itens das cinco principais despesas são atualizados automaticamente na coluna abaixo deste título." sqref="B11" xr:uid="{00000000-0002-0000-0000-000008000000}"/>
    <dataValidation allowBlank="1" showInputMessage="1" showErrorMessage="1" prompt="O valor é atualizado automaticamente na coluna abaixo deste título." sqref="C11" xr:uid="{00000000-0002-0000-0000-000009000000}"/>
    <dataValidation allowBlank="1" showInputMessage="1" showErrorMessage="1" prompt="O percentual de despesas é calculado automaticamente na coluna abaixo deste título." sqref="D11" xr:uid="{00000000-0002-0000-0000-00000A000000}"/>
    <dataValidation allowBlank="1" showInputMessage="1" showErrorMessage="1" prompt="A redução de 15% é calculada automaticamente na coluna abaixo deste título." sqref="E11" xr:uid="{00000000-0002-0000-0000-00000B000000}"/>
    <dataValidation allowBlank="1" showInputMessage="1" showErrorMessage="1" prompt="O título desta planilha está nesta célula. Digite a data na célula E1. Os totais do orçamento são calculados automaticamente na tabela Totais, começando pela célula B4" sqref="B2:E2" xr:uid="{00000000-0002-0000-0000-00000D000000}"/>
    <dataValidation allowBlank="1" showInputMessage="1" showErrorMessage="1" prompt="Digite a data nesta célula" sqref="E1" xr:uid="{00000000-0002-0000-0000-00000E000000}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autoPageBreaks="0" fitToPage="1"/>
  </sheetPr>
  <dimension ref="A1:S127"/>
  <sheetViews>
    <sheetView showGridLines="0" zoomScaleNormal="100" workbookViewId="0"/>
  </sheetViews>
  <sheetFormatPr defaultColWidth="9" defaultRowHeight="30" customHeight="1" x14ac:dyDescent="0.35"/>
  <cols>
    <col min="1" max="1" width="4.125" customWidth="1"/>
    <col min="2" max="2" width="29.125" customWidth="1"/>
    <col min="3" max="3" width="19" customWidth="1"/>
    <col min="4" max="4" width="18.75" customWidth="1"/>
    <col min="5" max="5" width="29.375" hidden="1" customWidth="1"/>
    <col min="6" max="6" width="19" customWidth="1"/>
    <col min="7" max="8" width="4.125" customWidth="1"/>
  </cols>
  <sheetData>
    <row r="1" spans="1:19" ht="31.5" customHeight="1" x14ac:dyDescent="0.5">
      <c r="A1" s="11"/>
      <c r="B1" s="38" t="s">
        <v>0</v>
      </c>
      <c r="C1" s="38"/>
      <c r="D1" s="12"/>
      <c r="E1" s="27" t="s">
        <v>14</v>
      </c>
      <c r="F1" s="28" t="s">
        <v>14</v>
      </c>
      <c r="G1" s="10"/>
      <c r="H1" s="5"/>
      <c r="I1" s="5"/>
    </row>
    <row r="2" spans="1:19" ht="42" customHeight="1" x14ac:dyDescent="0.35">
      <c r="A2" s="11"/>
      <c r="B2" s="39" t="s">
        <v>1</v>
      </c>
      <c r="C2" s="39"/>
      <c r="D2" s="39"/>
      <c r="E2" s="39"/>
      <c r="F2" s="7"/>
      <c r="G2" s="7"/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" customHeight="1" x14ac:dyDescent="0.35">
      <c r="A3" s="13"/>
      <c r="B3" s="13"/>
      <c r="C3" s="13"/>
      <c r="D3" s="13"/>
      <c r="E3" s="13"/>
      <c r="F3" s="13"/>
      <c r="G3" s="13"/>
      <c r="H3" s="5"/>
      <c r="I3" s="5"/>
    </row>
    <row r="4" spans="1:19" s="2" customFormat="1" ht="30" customHeight="1" x14ac:dyDescent="0.35">
      <c r="A4" s="14"/>
      <c r="B4" s="22" t="s">
        <v>17</v>
      </c>
      <c r="C4" s="23" t="s">
        <v>10</v>
      </c>
      <c r="D4" s="23" t="s">
        <v>12</v>
      </c>
      <c r="E4" s="23" t="s">
        <v>22</v>
      </c>
      <c r="F4" s="23" t="s">
        <v>15</v>
      </c>
      <c r="G4" s="13"/>
      <c r="H4" s="5"/>
      <c r="I4" s="5"/>
      <c r="J4"/>
      <c r="K4"/>
      <c r="L4"/>
      <c r="M4"/>
      <c r="N4"/>
      <c r="O4"/>
      <c r="P4"/>
      <c r="Q4"/>
      <c r="R4"/>
      <c r="S4"/>
    </row>
    <row r="5" spans="1:19" ht="30" customHeight="1" x14ac:dyDescent="0.35">
      <c r="A5" s="13"/>
      <c r="B5" s="24" t="s">
        <v>18</v>
      </c>
      <c r="C5" s="31">
        <v>60000</v>
      </c>
      <c r="D5" s="31">
        <v>54000</v>
      </c>
      <c r="E5" s="31">
        <f>Receita[[#This Row],[REAL]]+(10^-6)*ROW(Receita[[#This Row],[REAL]])</f>
        <v>54000.000005000002</v>
      </c>
      <c r="F5" s="31">
        <f>Receita[[#This Row],[REAL]]-Receita[[#This Row],[ESTIMADO]]</f>
        <v>-6000</v>
      </c>
      <c r="G5" s="13"/>
      <c r="H5" s="5"/>
      <c r="I5" s="5"/>
    </row>
    <row r="6" spans="1:19" ht="30" customHeight="1" x14ac:dyDescent="0.35">
      <c r="A6" s="13"/>
      <c r="B6" s="24" t="s">
        <v>19</v>
      </c>
      <c r="C6" s="31">
        <v>3000</v>
      </c>
      <c r="D6" s="31">
        <v>3000</v>
      </c>
      <c r="E6" s="31">
        <f>Receita[[#This Row],[REAL]]+(10^-6)*ROW(Receita[[#This Row],[REAL]])</f>
        <v>3000.0000060000002</v>
      </c>
      <c r="F6" s="31">
        <f>Receita[[#This Row],[REAL]]-Receita[[#This Row],[ESTIMADO]]</f>
        <v>0</v>
      </c>
      <c r="G6" s="13"/>
      <c r="H6" s="5"/>
      <c r="I6" s="5"/>
    </row>
    <row r="7" spans="1:19" ht="30" customHeight="1" x14ac:dyDescent="0.35">
      <c r="A7" s="13"/>
      <c r="B7" s="24" t="s">
        <v>20</v>
      </c>
      <c r="C7" s="31">
        <v>300</v>
      </c>
      <c r="D7" s="31">
        <v>450</v>
      </c>
      <c r="E7" s="31">
        <f>Receita[[#This Row],[REAL]]+(10^-6)*ROW(Receita[[#This Row],[REAL]])</f>
        <v>450.00000699999998</v>
      </c>
      <c r="F7" s="31">
        <f>Receita[[#This Row],[REAL]]-Receita[[#This Row],[ESTIMADO]]</f>
        <v>150</v>
      </c>
      <c r="G7" s="13"/>
      <c r="H7" s="5"/>
      <c r="I7" s="5"/>
    </row>
    <row r="8" spans="1:19" ht="30" customHeight="1" x14ac:dyDescent="0.35">
      <c r="A8" s="13"/>
      <c r="B8" s="24" t="s">
        <v>21</v>
      </c>
      <c r="C8" s="31">
        <f>SUBTOTAL(109,Receita[ESTIMADO])</f>
        <v>63300</v>
      </c>
      <c r="D8" s="31">
        <f>SUBTOTAL(109,Receita[REAL])</f>
        <v>57450</v>
      </c>
      <c r="E8" s="31"/>
      <c r="F8" s="31">
        <f>SUBTOTAL(109,Receita[DIFERENÇA])</f>
        <v>-5850</v>
      </c>
      <c r="G8" s="13"/>
      <c r="H8" s="5"/>
      <c r="I8" s="5"/>
    </row>
    <row r="9" spans="1:19" ht="30" customHeight="1" x14ac:dyDescent="0.35">
      <c r="H9" s="16"/>
      <c r="I9" s="16"/>
    </row>
    <row r="10" spans="1:19" ht="30" customHeight="1" x14ac:dyDescent="0.35">
      <c r="H10" s="16"/>
      <c r="I10" s="16"/>
    </row>
    <row r="11" spans="1:19" ht="30" customHeight="1" x14ac:dyDescent="0.35">
      <c r="H11" s="16"/>
      <c r="I11" s="16"/>
    </row>
    <row r="12" spans="1:19" ht="30" customHeight="1" x14ac:dyDescent="0.35">
      <c r="H12" s="16"/>
      <c r="I12" s="16"/>
    </row>
    <row r="13" spans="1:19" ht="30" customHeight="1" x14ac:dyDescent="0.35">
      <c r="H13" s="16"/>
      <c r="I13" s="16"/>
    </row>
    <row r="14" spans="1:19" ht="30" customHeight="1" x14ac:dyDescent="0.35">
      <c r="H14" s="16"/>
      <c r="I14" s="16"/>
    </row>
    <row r="15" spans="1:19" ht="30" customHeight="1" x14ac:dyDescent="0.35">
      <c r="H15" s="16"/>
      <c r="I15" s="16"/>
    </row>
    <row r="16" spans="1:19" ht="30" customHeight="1" x14ac:dyDescent="0.35">
      <c r="H16" s="16"/>
      <c r="I16" s="16"/>
    </row>
    <row r="17" spans="8:9" ht="30" customHeight="1" x14ac:dyDescent="0.35">
      <c r="H17" s="16"/>
      <c r="I17" s="16"/>
    </row>
    <row r="18" spans="8:9" ht="30" customHeight="1" x14ac:dyDescent="0.35">
      <c r="H18" s="16"/>
      <c r="I18" s="16"/>
    </row>
    <row r="19" spans="8:9" ht="30" customHeight="1" x14ac:dyDescent="0.35">
      <c r="H19" s="16"/>
      <c r="I19" s="16"/>
    </row>
    <row r="20" spans="8:9" ht="30" customHeight="1" x14ac:dyDescent="0.35">
      <c r="H20" s="16"/>
      <c r="I20" s="16"/>
    </row>
    <row r="21" spans="8:9" ht="30" customHeight="1" x14ac:dyDescent="0.35">
      <c r="H21" s="16"/>
      <c r="I21" s="16"/>
    </row>
    <row r="22" spans="8:9" ht="30" customHeight="1" x14ac:dyDescent="0.35">
      <c r="H22" s="16"/>
      <c r="I22" s="16"/>
    </row>
    <row r="23" spans="8:9" ht="30" customHeight="1" x14ac:dyDescent="0.35">
      <c r="H23" s="16"/>
      <c r="I23" s="16"/>
    </row>
    <row r="24" spans="8:9" ht="30" customHeight="1" x14ac:dyDescent="0.35">
      <c r="H24" s="16"/>
      <c r="I24" s="16"/>
    </row>
    <row r="25" spans="8:9" ht="30" customHeight="1" x14ac:dyDescent="0.35">
      <c r="H25" s="16"/>
      <c r="I25" s="16"/>
    </row>
    <row r="26" spans="8:9" ht="30" customHeight="1" x14ac:dyDescent="0.35">
      <c r="H26" s="16"/>
      <c r="I26" s="16"/>
    </row>
    <row r="27" spans="8:9" ht="30" customHeight="1" x14ac:dyDescent="0.35">
      <c r="H27" s="16"/>
      <c r="I27" s="16"/>
    </row>
    <row r="28" spans="8:9" ht="30" customHeight="1" x14ac:dyDescent="0.35">
      <c r="H28" s="16"/>
      <c r="I28" s="16"/>
    </row>
    <row r="29" spans="8:9" ht="30" customHeight="1" x14ac:dyDescent="0.35">
      <c r="H29" s="16"/>
      <c r="I29" s="16"/>
    </row>
    <row r="30" spans="8:9" ht="30" customHeight="1" x14ac:dyDescent="0.35">
      <c r="H30" s="16"/>
      <c r="I30" s="16"/>
    </row>
    <row r="31" spans="8:9" ht="30" customHeight="1" x14ac:dyDescent="0.35">
      <c r="H31" s="16"/>
      <c r="I31" s="16"/>
    </row>
    <row r="32" spans="8:9" ht="30" customHeight="1" x14ac:dyDescent="0.35">
      <c r="H32" s="16"/>
      <c r="I32" s="16"/>
    </row>
    <row r="33" spans="8:9" ht="30" customHeight="1" x14ac:dyDescent="0.35">
      <c r="H33" s="16"/>
      <c r="I33" s="16"/>
    </row>
    <row r="34" spans="8:9" ht="30" customHeight="1" x14ac:dyDescent="0.35">
      <c r="H34" s="16"/>
      <c r="I34" s="16"/>
    </row>
    <row r="35" spans="8:9" ht="30" customHeight="1" x14ac:dyDescent="0.35">
      <c r="H35" s="16"/>
      <c r="I35" s="16"/>
    </row>
    <row r="36" spans="8:9" ht="30" customHeight="1" x14ac:dyDescent="0.35">
      <c r="H36" s="16"/>
      <c r="I36" s="16"/>
    </row>
    <row r="37" spans="8:9" ht="30" customHeight="1" x14ac:dyDescent="0.35">
      <c r="H37" s="16"/>
      <c r="I37" s="16"/>
    </row>
    <row r="38" spans="8:9" ht="30" customHeight="1" x14ac:dyDescent="0.35">
      <c r="H38" s="16"/>
      <c r="I38" s="16"/>
    </row>
    <row r="39" spans="8:9" ht="30" customHeight="1" x14ac:dyDescent="0.35">
      <c r="H39" s="16"/>
      <c r="I39" s="16"/>
    </row>
    <row r="40" spans="8:9" ht="30" customHeight="1" x14ac:dyDescent="0.35">
      <c r="H40" s="16"/>
      <c r="I40" s="16"/>
    </row>
    <row r="41" spans="8:9" ht="30" customHeight="1" x14ac:dyDescent="0.35">
      <c r="H41" s="16"/>
      <c r="I41" s="16"/>
    </row>
    <row r="42" spans="8:9" ht="30" customHeight="1" x14ac:dyDescent="0.35">
      <c r="H42" s="16"/>
      <c r="I42" s="16"/>
    </row>
    <row r="43" spans="8:9" ht="30" customHeight="1" x14ac:dyDescent="0.35">
      <c r="H43" s="16"/>
      <c r="I43" s="16"/>
    </row>
    <row r="44" spans="8:9" ht="30" customHeight="1" x14ac:dyDescent="0.35">
      <c r="H44" s="16"/>
      <c r="I44" s="16"/>
    </row>
    <row r="45" spans="8:9" ht="30" customHeight="1" x14ac:dyDescent="0.35">
      <c r="H45" s="16"/>
      <c r="I45" s="16"/>
    </row>
    <row r="46" spans="8:9" ht="30" customHeight="1" x14ac:dyDescent="0.35">
      <c r="H46" s="16"/>
      <c r="I46" s="16"/>
    </row>
    <row r="47" spans="8:9" ht="30" customHeight="1" x14ac:dyDescent="0.35">
      <c r="H47" s="16"/>
      <c r="I47" s="16"/>
    </row>
    <row r="48" spans="8:9" ht="30" customHeight="1" x14ac:dyDescent="0.35">
      <c r="H48" s="16"/>
      <c r="I48" s="16"/>
    </row>
    <row r="49" spans="8:9" ht="30" customHeight="1" x14ac:dyDescent="0.35">
      <c r="H49" s="16"/>
      <c r="I49" s="16"/>
    </row>
    <row r="50" spans="8:9" ht="30" customHeight="1" x14ac:dyDescent="0.35">
      <c r="H50" s="16"/>
      <c r="I50" s="16"/>
    </row>
    <row r="51" spans="8:9" ht="30" customHeight="1" x14ac:dyDescent="0.35">
      <c r="H51" s="16"/>
      <c r="I51" s="16"/>
    </row>
    <row r="52" spans="8:9" ht="30" customHeight="1" x14ac:dyDescent="0.35">
      <c r="H52" s="16"/>
      <c r="I52" s="16"/>
    </row>
    <row r="53" spans="8:9" ht="30" customHeight="1" x14ac:dyDescent="0.35">
      <c r="H53" s="16"/>
      <c r="I53" s="16"/>
    </row>
    <row r="54" spans="8:9" ht="30" customHeight="1" x14ac:dyDescent="0.35">
      <c r="H54" s="16"/>
      <c r="I54" s="16"/>
    </row>
    <row r="55" spans="8:9" ht="30" customHeight="1" x14ac:dyDescent="0.35">
      <c r="H55" s="16"/>
      <c r="I55" s="16"/>
    </row>
    <row r="56" spans="8:9" ht="30" customHeight="1" x14ac:dyDescent="0.35">
      <c r="H56" s="16"/>
      <c r="I56" s="16"/>
    </row>
    <row r="57" spans="8:9" ht="30" customHeight="1" x14ac:dyDescent="0.35">
      <c r="H57" s="16"/>
      <c r="I57" s="16"/>
    </row>
    <row r="58" spans="8:9" ht="30" customHeight="1" x14ac:dyDescent="0.35">
      <c r="H58" s="16"/>
      <c r="I58" s="16"/>
    </row>
    <row r="59" spans="8:9" ht="30" customHeight="1" x14ac:dyDescent="0.35">
      <c r="H59" s="16"/>
      <c r="I59" s="16"/>
    </row>
    <row r="60" spans="8:9" ht="30" customHeight="1" x14ac:dyDescent="0.35">
      <c r="H60" s="16"/>
      <c r="I60" s="16"/>
    </row>
    <row r="61" spans="8:9" ht="30" customHeight="1" x14ac:dyDescent="0.35">
      <c r="H61" s="16"/>
      <c r="I61" s="16"/>
    </row>
    <row r="62" spans="8:9" ht="30" customHeight="1" x14ac:dyDescent="0.35">
      <c r="H62" s="16"/>
      <c r="I62" s="16"/>
    </row>
    <row r="63" spans="8:9" ht="30" customHeight="1" x14ac:dyDescent="0.35">
      <c r="H63" s="16"/>
      <c r="I63" s="16"/>
    </row>
    <row r="64" spans="8:9" ht="30" customHeight="1" x14ac:dyDescent="0.35">
      <c r="H64" s="16"/>
      <c r="I64" s="16"/>
    </row>
    <row r="65" spans="8:9" ht="30" customHeight="1" x14ac:dyDescent="0.35">
      <c r="H65" s="16"/>
      <c r="I65" s="16"/>
    </row>
    <row r="66" spans="8:9" ht="30" customHeight="1" x14ac:dyDescent="0.35">
      <c r="H66" s="16"/>
      <c r="I66" s="16"/>
    </row>
    <row r="67" spans="8:9" ht="30" customHeight="1" x14ac:dyDescent="0.35">
      <c r="H67" s="16"/>
      <c r="I67" s="16"/>
    </row>
    <row r="68" spans="8:9" ht="30" customHeight="1" x14ac:dyDescent="0.35">
      <c r="H68" s="16"/>
      <c r="I68" s="16"/>
    </row>
    <row r="69" spans="8:9" ht="30" customHeight="1" x14ac:dyDescent="0.35">
      <c r="H69" s="16"/>
      <c r="I69" s="16"/>
    </row>
    <row r="70" spans="8:9" ht="30" customHeight="1" x14ac:dyDescent="0.35">
      <c r="H70" s="16"/>
      <c r="I70" s="16"/>
    </row>
    <row r="71" spans="8:9" ht="30" customHeight="1" x14ac:dyDescent="0.35">
      <c r="H71" s="16"/>
      <c r="I71" s="16"/>
    </row>
    <row r="72" spans="8:9" ht="30" customHeight="1" x14ac:dyDescent="0.35">
      <c r="H72" s="16"/>
      <c r="I72" s="16"/>
    </row>
    <row r="73" spans="8:9" ht="30" customHeight="1" x14ac:dyDescent="0.35">
      <c r="H73" s="16"/>
      <c r="I73" s="16"/>
    </row>
    <row r="74" spans="8:9" ht="30" customHeight="1" x14ac:dyDescent="0.35">
      <c r="H74" s="16"/>
      <c r="I74" s="16"/>
    </row>
    <row r="75" spans="8:9" ht="30" customHeight="1" x14ac:dyDescent="0.35">
      <c r="H75" s="16"/>
      <c r="I75" s="16"/>
    </row>
    <row r="76" spans="8:9" ht="30" customHeight="1" x14ac:dyDescent="0.35">
      <c r="H76" s="16"/>
      <c r="I76" s="16"/>
    </row>
    <row r="77" spans="8:9" ht="30" customHeight="1" x14ac:dyDescent="0.35">
      <c r="H77" s="16"/>
      <c r="I77" s="16"/>
    </row>
    <row r="78" spans="8:9" ht="30" customHeight="1" x14ac:dyDescent="0.35">
      <c r="H78" s="16"/>
      <c r="I78" s="16"/>
    </row>
    <row r="79" spans="8:9" ht="30" customHeight="1" x14ac:dyDescent="0.35">
      <c r="H79" s="16"/>
      <c r="I79" s="16"/>
    </row>
    <row r="80" spans="8:9" ht="30" customHeight="1" x14ac:dyDescent="0.35">
      <c r="H80" s="16"/>
      <c r="I80" s="16"/>
    </row>
    <row r="81" spans="8:9" ht="30" customHeight="1" x14ac:dyDescent="0.35">
      <c r="H81" s="16"/>
      <c r="I81" s="16"/>
    </row>
    <row r="82" spans="8:9" ht="30" customHeight="1" x14ac:dyDescent="0.35">
      <c r="H82" s="16"/>
      <c r="I82" s="16"/>
    </row>
    <row r="83" spans="8:9" ht="30" customHeight="1" x14ac:dyDescent="0.35">
      <c r="H83" s="16"/>
      <c r="I83" s="16"/>
    </row>
    <row r="84" spans="8:9" ht="30" customHeight="1" x14ac:dyDescent="0.35">
      <c r="H84" s="16"/>
      <c r="I84" s="16"/>
    </row>
    <row r="85" spans="8:9" ht="30" customHeight="1" x14ac:dyDescent="0.35">
      <c r="H85" s="16"/>
      <c r="I85" s="16"/>
    </row>
    <row r="86" spans="8:9" ht="30" customHeight="1" x14ac:dyDescent="0.35">
      <c r="H86" s="16"/>
      <c r="I86" s="16"/>
    </row>
    <row r="87" spans="8:9" ht="30" customHeight="1" x14ac:dyDescent="0.35">
      <c r="H87" s="16"/>
      <c r="I87" s="16"/>
    </row>
    <row r="88" spans="8:9" ht="30" customHeight="1" x14ac:dyDescent="0.35">
      <c r="H88" s="16"/>
      <c r="I88" s="16"/>
    </row>
    <row r="89" spans="8:9" ht="30" customHeight="1" x14ac:dyDescent="0.35">
      <c r="H89" s="16"/>
      <c r="I89" s="16"/>
    </row>
    <row r="90" spans="8:9" ht="30" customHeight="1" x14ac:dyDescent="0.35">
      <c r="H90" s="16"/>
      <c r="I90" s="16"/>
    </row>
    <row r="91" spans="8:9" ht="30" customHeight="1" x14ac:dyDescent="0.35">
      <c r="H91" s="16"/>
      <c r="I91" s="16"/>
    </row>
    <row r="92" spans="8:9" ht="30" customHeight="1" x14ac:dyDescent="0.35">
      <c r="H92" s="16"/>
      <c r="I92" s="16"/>
    </row>
    <row r="93" spans="8:9" ht="30" customHeight="1" x14ac:dyDescent="0.35">
      <c r="H93" s="16"/>
      <c r="I93" s="16"/>
    </row>
    <row r="94" spans="8:9" ht="30" customHeight="1" x14ac:dyDescent="0.35">
      <c r="H94" s="16"/>
      <c r="I94" s="16"/>
    </row>
    <row r="95" spans="8:9" ht="30" customHeight="1" x14ac:dyDescent="0.35">
      <c r="H95" s="16"/>
      <c r="I95" s="16"/>
    </row>
    <row r="96" spans="8:9" ht="30" customHeight="1" x14ac:dyDescent="0.35">
      <c r="H96" s="16"/>
      <c r="I96" s="16"/>
    </row>
    <row r="97" spans="8:9" ht="30" customHeight="1" x14ac:dyDescent="0.35">
      <c r="H97" s="16"/>
      <c r="I97" s="16"/>
    </row>
    <row r="98" spans="8:9" ht="30" customHeight="1" x14ac:dyDescent="0.35">
      <c r="H98" s="16"/>
      <c r="I98" s="16"/>
    </row>
    <row r="99" spans="8:9" ht="30" customHeight="1" x14ac:dyDescent="0.35">
      <c r="H99" s="16"/>
      <c r="I99" s="16"/>
    </row>
    <row r="100" spans="8:9" ht="30" customHeight="1" x14ac:dyDescent="0.35">
      <c r="H100" s="16"/>
      <c r="I100" s="16"/>
    </row>
    <row r="101" spans="8:9" ht="30" customHeight="1" x14ac:dyDescent="0.35">
      <c r="H101" s="16"/>
      <c r="I101" s="16"/>
    </row>
    <row r="102" spans="8:9" ht="30" customHeight="1" x14ac:dyDescent="0.35">
      <c r="H102" s="16"/>
      <c r="I102" s="16"/>
    </row>
    <row r="103" spans="8:9" ht="30" customHeight="1" x14ac:dyDescent="0.35">
      <c r="H103" s="16"/>
      <c r="I103" s="16"/>
    </row>
    <row r="104" spans="8:9" ht="30" customHeight="1" x14ac:dyDescent="0.35">
      <c r="H104" s="16"/>
      <c r="I104" s="16"/>
    </row>
    <row r="105" spans="8:9" ht="30" customHeight="1" x14ac:dyDescent="0.35">
      <c r="H105" s="16"/>
      <c r="I105" s="16"/>
    </row>
    <row r="106" spans="8:9" ht="30" customHeight="1" x14ac:dyDescent="0.35">
      <c r="H106" s="16"/>
      <c r="I106" s="16"/>
    </row>
    <row r="107" spans="8:9" ht="30" customHeight="1" x14ac:dyDescent="0.35">
      <c r="H107" s="16"/>
      <c r="I107" s="16"/>
    </row>
    <row r="108" spans="8:9" ht="30" customHeight="1" x14ac:dyDescent="0.35">
      <c r="H108" s="16"/>
      <c r="I108" s="16"/>
    </row>
    <row r="109" spans="8:9" ht="30" customHeight="1" x14ac:dyDescent="0.35">
      <c r="H109" s="16"/>
      <c r="I109" s="16"/>
    </row>
    <row r="110" spans="8:9" ht="30" customHeight="1" x14ac:dyDescent="0.35">
      <c r="H110" s="16"/>
      <c r="I110" s="16"/>
    </row>
    <row r="111" spans="8:9" ht="30" customHeight="1" x14ac:dyDescent="0.35">
      <c r="H111" s="16"/>
      <c r="I111" s="16"/>
    </row>
    <row r="112" spans="8:9" ht="30" customHeight="1" x14ac:dyDescent="0.35">
      <c r="H112" s="16"/>
      <c r="I112" s="16"/>
    </row>
    <row r="113" spans="8:9" ht="30" customHeight="1" x14ac:dyDescent="0.35">
      <c r="H113" s="16"/>
      <c r="I113" s="16"/>
    </row>
    <row r="114" spans="8:9" ht="30" customHeight="1" x14ac:dyDescent="0.35">
      <c r="H114" s="16"/>
      <c r="I114" s="16"/>
    </row>
    <row r="115" spans="8:9" ht="30" customHeight="1" x14ac:dyDescent="0.35">
      <c r="H115" s="16"/>
      <c r="I115" s="16"/>
    </row>
    <row r="116" spans="8:9" ht="30" customHeight="1" x14ac:dyDescent="0.35">
      <c r="H116" s="16"/>
      <c r="I116" s="16"/>
    </row>
    <row r="117" spans="8:9" ht="30" customHeight="1" x14ac:dyDescent="0.35">
      <c r="H117" s="16"/>
      <c r="I117" s="16"/>
    </row>
    <row r="118" spans="8:9" ht="30" customHeight="1" x14ac:dyDescent="0.35">
      <c r="H118" s="16"/>
      <c r="I118" s="16"/>
    </row>
    <row r="119" spans="8:9" ht="30" customHeight="1" x14ac:dyDescent="0.35">
      <c r="H119" s="16"/>
      <c r="I119" s="16"/>
    </row>
    <row r="120" spans="8:9" ht="30" customHeight="1" x14ac:dyDescent="0.35">
      <c r="H120" s="16"/>
      <c r="I120" s="16"/>
    </row>
    <row r="121" spans="8:9" ht="30" customHeight="1" x14ac:dyDescent="0.35">
      <c r="H121" s="16"/>
      <c r="I121" s="16"/>
    </row>
    <row r="122" spans="8:9" ht="30" customHeight="1" x14ac:dyDescent="0.35">
      <c r="H122" s="16"/>
      <c r="I122" s="16"/>
    </row>
    <row r="123" spans="8:9" ht="30" customHeight="1" x14ac:dyDescent="0.35">
      <c r="H123" s="16"/>
      <c r="I123" s="16"/>
    </row>
    <row r="124" spans="8:9" ht="30" customHeight="1" x14ac:dyDescent="0.35">
      <c r="H124" s="16"/>
      <c r="I124" s="16"/>
    </row>
    <row r="125" spans="8:9" ht="30" customHeight="1" x14ac:dyDescent="0.35">
      <c r="H125" s="16"/>
      <c r="I125" s="16"/>
    </row>
    <row r="126" spans="8:9" ht="30" customHeight="1" x14ac:dyDescent="0.35">
      <c r="H126" s="16"/>
      <c r="I126" s="16"/>
    </row>
    <row r="127" spans="8:9" ht="30" customHeight="1" x14ac:dyDescent="0.35">
      <c r="H127" s="16"/>
      <c r="I127" s="16"/>
    </row>
  </sheetData>
  <sheetProtection insertColumns="0" insertRows="0" deleteColumns="0" deleteRows="0" selectLockedCells="1" autoFilter="0"/>
  <dataConsolidate/>
  <mergeCells count="2">
    <mergeCell ref="B1:C1"/>
    <mergeCell ref="B2:E2"/>
  </mergeCells>
  <conditionalFormatting sqref="F8">
    <cfRule type="cellIs" dxfId="18" priority="3" operator="lessThan">
      <formula>0</formula>
    </cfRule>
  </conditionalFormatting>
  <dataValidations count="9">
    <dataValidation allowBlank="1" showInputMessage="1" showErrorMessage="1" errorTitle="ALERTA" error="Essa célula é preenchida automaticamente e não deve ser sobrescrita. Sobrescrever essa célula comprometeria os cálculos nesta planilha." sqref="F5:F7 G3:G6" xr:uid="{00000000-0002-0000-0100-000000000000}"/>
    <dataValidation allowBlank="1" showInputMessage="1" showErrorMessage="1" prompt="Insira os detalhes da renda nesta coluna sob este título. Use filtros de título para encontrar entradas específicas" sqref="B4" xr:uid="{00000000-0002-0000-0100-000001000000}"/>
    <dataValidation allowBlank="1" showInputMessage="1" showErrorMessage="1" prompt="Insira o valor estimado na coluna abaixo deste título." sqref="C4" xr:uid="{00000000-0002-0000-0100-000002000000}"/>
    <dataValidation allowBlank="1" showInputMessage="1" showErrorMessage="1" prompt="Insira o valor real na coluna abaixo deste título." sqref="D4" xr:uid="{00000000-0002-0000-0100-000003000000}"/>
    <dataValidation allowBlank="1" showInputMessage="1" showErrorMessage="1" prompt="A diferença entre a receita estimada e real é calculada automaticamente na coluna abaixo deste título." sqref="F4" xr:uid="{00000000-0002-0000-0100-000004000000}"/>
    <dataValidation allowBlank="1" showInputMessage="1" showErrorMessage="1" prompt="Insira o Nome da Empresa nesta célula" sqref="B1" xr:uid="{00000000-0002-0000-0100-000005000000}"/>
    <dataValidation allowBlank="1" showInputMessage="1" showErrorMessage="1" prompt="Crie um orçamento de negócios mensal nesta pasta de trabalho. A visão geral está nesta planilha. Insira os detalhes da renda em Renda Mensal, Equipe e Despesas Operacionais nas respectivas planilhas" sqref="A1" xr:uid="{00000000-0002-0000-0100-000006000000}"/>
    <dataValidation allowBlank="1" showInputMessage="1" showErrorMessage="1" prompt="O título desta planilha está nesta célula. Digite a data na célula F1. Os totais do orçamento são calculados automaticamente na tabela Totais, começando na célula B4" sqref="B2:E2" xr:uid="{00000000-0002-0000-0100-000007000000}"/>
    <dataValidation allowBlank="1" showInputMessage="1" showErrorMessage="1" prompt="Insira a data nesta célula" sqref="F1" xr:uid="{00000000-0002-0000-0100-000008000000}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pageSetUpPr autoPageBreaks="0" fitToPage="1"/>
  </sheetPr>
  <dimension ref="A1:G19"/>
  <sheetViews>
    <sheetView showGridLines="0" zoomScaleNormal="100" workbookViewId="0"/>
  </sheetViews>
  <sheetFormatPr defaultColWidth="9" defaultRowHeight="30" customHeight="1" x14ac:dyDescent="0.35"/>
  <cols>
    <col min="1" max="1" width="4.125" customWidth="1"/>
    <col min="2" max="2" width="29.125" customWidth="1"/>
    <col min="3" max="3" width="19" customWidth="1"/>
    <col min="4" max="4" width="18.75" customWidth="1"/>
    <col min="5" max="5" width="29.375" hidden="1" customWidth="1"/>
    <col min="6" max="6" width="19" customWidth="1"/>
    <col min="7" max="8" width="4.125" customWidth="1"/>
  </cols>
  <sheetData>
    <row r="1" spans="1:7" ht="31.5" customHeight="1" x14ac:dyDescent="0.5">
      <c r="A1" s="11"/>
      <c r="B1" s="38" t="s">
        <v>0</v>
      </c>
      <c r="C1" s="38"/>
      <c r="D1" s="12"/>
      <c r="E1" s="27" t="s">
        <v>14</v>
      </c>
      <c r="F1" s="28" t="s">
        <v>14</v>
      </c>
      <c r="G1" s="10"/>
    </row>
    <row r="2" spans="1:7" ht="42" customHeight="1" x14ac:dyDescent="0.35">
      <c r="A2" s="11"/>
      <c r="B2" s="39" t="s">
        <v>1</v>
      </c>
      <c r="C2" s="39"/>
      <c r="D2" s="39"/>
      <c r="E2" s="39"/>
      <c r="F2" s="7"/>
      <c r="G2" s="7"/>
    </row>
    <row r="3" spans="1:7" ht="15" customHeight="1" x14ac:dyDescent="0.35">
      <c r="A3" s="13"/>
      <c r="B3" s="13"/>
      <c r="C3" s="13"/>
      <c r="D3" s="13"/>
      <c r="E3" s="13"/>
      <c r="F3" s="13"/>
      <c r="G3" s="15"/>
    </row>
    <row r="4" spans="1:7" ht="30" customHeight="1" x14ac:dyDescent="0.35">
      <c r="A4" s="14"/>
      <c r="B4" s="22" t="s">
        <v>23</v>
      </c>
      <c r="C4" s="23" t="s">
        <v>10</v>
      </c>
      <c r="D4" s="23" t="s">
        <v>12</v>
      </c>
      <c r="E4" s="23" t="s">
        <v>22</v>
      </c>
      <c r="F4" s="23" t="s">
        <v>15</v>
      </c>
      <c r="G4" s="13"/>
    </row>
    <row r="5" spans="1:7" ht="30" customHeight="1" x14ac:dyDescent="0.35">
      <c r="A5" s="13"/>
      <c r="B5" s="24" t="s">
        <v>24</v>
      </c>
      <c r="C5" s="31">
        <v>9500</v>
      </c>
      <c r="D5" s="31">
        <v>9600</v>
      </c>
      <c r="E5">
        <f>PersonnelExpenses[[#This Row],[REAL]]+(10^-6)*ROW(PersonnelExpenses[[#This Row],[REAL]])</f>
        <v>9600.0000049999999</v>
      </c>
      <c r="F5" s="31">
        <f>PersonnelExpenses[[#This Row],[ESTIMADO]]-PersonnelExpenses[[#This Row],[REAL]]</f>
        <v>-100</v>
      </c>
      <c r="G5" s="13"/>
    </row>
    <row r="6" spans="1:7" ht="30" customHeight="1" x14ac:dyDescent="0.35">
      <c r="A6" s="13"/>
      <c r="B6" s="24" t="s">
        <v>25</v>
      </c>
      <c r="C6" s="31">
        <v>4000</v>
      </c>
      <c r="D6" s="31">
        <v>0</v>
      </c>
      <c r="E6">
        <f>PersonnelExpenses[[#This Row],[REAL]]+(10^-6)*ROW(PersonnelExpenses[[#This Row],[REAL]])</f>
        <v>6.0000000000000002E-6</v>
      </c>
      <c r="F6" s="31">
        <f>PersonnelExpenses[[#This Row],[ESTIMADO]]-PersonnelExpenses[[#This Row],[REAL]]</f>
        <v>4000</v>
      </c>
      <c r="G6" s="13"/>
    </row>
    <row r="7" spans="1:7" ht="30" customHeight="1" x14ac:dyDescent="0.35">
      <c r="A7" s="13"/>
      <c r="B7" s="24" t="s">
        <v>26</v>
      </c>
      <c r="C7" s="31">
        <v>5000</v>
      </c>
      <c r="D7" s="31">
        <v>4500</v>
      </c>
      <c r="E7">
        <f>PersonnelExpenses[[#This Row],[REAL]]+(10^-6)*ROW(PersonnelExpenses[[#This Row],[REAL]])</f>
        <v>4500.0000069999996</v>
      </c>
      <c r="F7" s="31">
        <f>PersonnelExpenses[[#This Row],[ESTIMADO]]-PersonnelExpenses[[#This Row],[REAL]]</f>
        <v>500</v>
      </c>
      <c r="G7" s="13"/>
    </row>
    <row r="8" spans="1:7" ht="30" customHeight="1" x14ac:dyDescent="0.35">
      <c r="A8" s="13"/>
      <c r="B8" s="24" t="s">
        <v>27</v>
      </c>
      <c r="C8" s="31">
        <f>SUBTOTAL(109,PersonnelExpenses[ESTIMADO])</f>
        <v>18500</v>
      </c>
      <c r="D8" s="31">
        <f>SUBTOTAL(109,PersonnelExpenses[REAL])</f>
        <v>14100</v>
      </c>
      <c r="E8" s="19"/>
      <c r="F8" s="31">
        <f>SUBTOTAL(109,PersonnelExpenses[DIFERENÇA])</f>
        <v>4400</v>
      </c>
      <c r="G8" s="13"/>
    </row>
    <row r="19" spans="6:6" ht="30" customHeight="1" x14ac:dyDescent="0.35">
      <c r="F19" t="s">
        <v>28</v>
      </c>
    </row>
  </sheetData>
  <sheetProtection insertColumns="0" insertRows="0" deleteColumns="0" deleteRows="0" selectLockedCells="1" autoFilter="0"/>
  <dataConsolidate/>
  <mergeCells count="2">
    <mergeCell ref="B1:C1"/>
    <mergeCell ref="B2:E2"/>
  </mergeCells>
  <dataValidations count="10">
    <dataValidation allowBlank="1" showInputMessage="1" showErrorMessage="1" errorTitle="ALERTA" error="Essa célula é preenchida automaticamente e não deve ser sobrescrita. Sobrescrever essa célula comprometeria os cálculos nesta planilha." sqref="F5:F7" xr:uid="{00000000-0002-0000-0200-000000000000}"/>
    <dataValidation type="custom" allowBlank="1" showInputMessage="1" showErrorMessage="1" errorTitle="ALERTA" error="Essa célula é preenchida automaticamente e não deve ser sobrescrita. Sobrescrever essa célula comprometeria os cálculos nesta planilha." sqref="G5:G7" xr:uid="{00000000-0002-0000-0200-000001000000}">
      <formula1>LEN(G5)=""</formula1>
    </dataValidation>
    <dataValidation allowBlank="1" showInputMessage="1" showErrorMessage="1" prompt="Insira despesas pessoais nesta coluna sob este título. Use filtros de título para encontrar entradas específicas" sqref="B4" xr:uid="{00000000-0002-0000-0200-000002000000}"/>
    <dataValidation allowBlank="1" showInputMessage="1" showErrorMessage="1" prompt="Insira o valor estimado na coluna abaixo deste título." sqref="C4" xr:uid="{00000000-0002-0000-0200-000003000000}"/>
    <dataValidation allowBlank="1" showInputMessage="1" showErrorMessage="1" prompt="Insira o valor real na coluna abaixo deste título." sqref="D4" xr:uid="{00000000-0002-0000-0200-000004000000}"/>
    <dataValidation allowBlank="1" showInputMessage="1" showErrorMessage="1" prompt="A diferença entre as despesas com o pessoal estimadas e reais é calculada automaticamente na coluna abaixo deste título." sqref="F4" xr:uid="{00000000-0002-0000-0200-000005000000}"/>
    <dataValidation allowBlank="1" showInputMessage="1" showErrorMessage="1" prompt="Crie um orçamento de negócios mensal nesta pasta de trabalho. A visão geral está nesta planilha. Insira os detalhes da renda em Renda Mensal, Equipe e Despesas Operacionais nas respectivas planilhas" sqref="A1" xr:uid="{00000000-0002-0000-0200-000006000000}"/>
    <dataValidation allowBlank="1" showInputMessage="1" showErrorMessage="1" prompt="Insira o Nome da Empresa nesta célula" sqref="B1" xr:uid="{00000000-0002-0000-0200-000007000000}"/>
    <dataValidation allowBlank="1" showInputMessage="1" showErrorMessage="1" prompt="O título desta planilha está nesta célula. Digite a data na célula F1. Os totais do orçamento são calculados automaticamente na tabela Totais, começando na célula B4" sqref="B2:E2" xr:uid="{00000000-0002-0000-0200-000008000000}"/>
    <dataValidation allowBlank="1" showInputMessage="1" showErrorMessage="1" prompt="Insira a data nesta célula" sqref="F1" xr:uid="{00000000-0002-0000-0200-000009000000}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39997558519241921"/>
    <pageSetUpPr autoPageBreaks="0" fitToPage="1"/>
  </sheetPr>
  <dimension ref="A1:K25"/>
  <sheetViews>
    <sheetView showGridLines="0" zoomScaleNormal="100" workbookViewId="0"/>
  </sheetViews>
  <sheetFormatPr defaultColWidth="9" defaultRowHeight="30" customHeight="1" x14ac:dyDescent="0.35"/>
  <cols>
    <col min="1" max="1" width="4.125" customWidth="1"/>
    <col min="2" max="2" width="29.125" customWidth="1"/>
    <col min="3" max="3" width="19" customWidth="1"/>
    <col min="4" max="4" width="18.75" customWidth="1"/>
    <col min="5" max="5" width="21.75" hidden="1" customWidth="1"/>
    <col min="6" max="6" width="19" customWidth="1"/>
    <col min="7" max="8" width="4.125" customWidth="1"/>
  </cols>
  <sheetData>
    <row r="1" spans="1:7" ht="31.5" customHeight="1" x14ac:dyDescent="0.5">
      <c r="A1" s="11"/>
      <c r="B1" s="38" t="s">
        <v>0</v>
      </c>
      <c r="C1" s="38"/>
      <c r="D1" s="12"/>
      <c r="E1" s="27" t="s">
        <v>14</v>
      </c>
      <c r="F1" s="28" t="s">
        <v>14</v>
      </c>
      <c r="G1" s="10"/>
    </row>
    <row r="2" spans="1:7" ht="42" customHeight="1" x14ac:dyDescent="0.35">
      <c r="A2" s="11"/>
      <c r="B2" s="39" t="s">
        <v>1</v>
      </c>
      <c r="C2" s="39"/>
      <c r="D2" s="39"/>
      <c r="E2" s="39"/>
      <c r="F2" s="7"/>
      <c r="G2" s="7"/>
    </row>
    <row r="3" spans="1:7" ht="15" customHeight="1" x14ac:dyDescent="0.35">
      <c r="A3" s="13"/>
      <c r="B3" s="13"/>
      <c r="C3" s="13"/>
      <c r="D3" s="13"/>
      <c r="E3" s="13"/>
      <c r="F3" s="13"/>
      <c r="G3" s="15"/>
    </row>
    <row r="4" spans="1:7" ht="30" customHeight="1" x14ac:dyDescent="0.35">
      <c r="A4" s="13"/>
      <c r="B4" s="22" t="s">
        <v>29</v>
      </c>
      <c r="C4" s="23" t="s">
        <v>10</v>
      </c>
      <c r="D4" s="23" t="s">
        <v>12</v>
      </c>
      <c r="E4" s="23" t="s">
        <v>22</v>
      </c>
      <c r="F4" s="23" t="s">
        <v>15</v>
      </c>
      <c r="G4" s="13"/>
    </row>
    <row r="5" spans="1:7" ht="30" customHeight="1" x14ac:dyDescent="0.35">
      <c r="A5" s="13"/>
      <c r="B5" s="24" t="s">
        <v>30</v>
      </c>
      <c r="C5" s="33">
        <v>3000</v>
      </c>
      <c r="D5" s="33">
        <v>2500</v>
      </c>
      <c r="E5" s="33">
        <f>OperatingExpenses[[#This Row],[REAL]]+(10^-6)*ROW(OperatingExpenses[[#This Row],[REAL]])</f>
        <v>2500.0000049999999</v>
      </c>
      <c r="F5" s="33">
        <f>OperatingExpenses[[#This Row],[ESTIMADO]]-OperatingExpenses[[#This Row],[REAL]]</f>
        <v>500</v>
      </c>
      <c r="G5" s="13"/>
    </row>
    <row r="6" spans="1:7" ht="30" customHeight="1" x14ac:dyDescent="0.35">
      <c r="A6" s="13"/>
      <c r="B6" s="24" t="s">
        <v>31</v>
      </c>
      <c r="C6" s="33">
        <v>2000</v>
      </c>
      <c r="D6" s="33">
        <v>2000</v>
      </c>
      <c r="E6" s="33">
        <f>OperatingExpenses[[#This Row],[REAL]]+(10^-6)*ROW(OperatingExpenses[[#This Row],[REAL]])</f>
        <v>2000.000006</v>
      </c>
      <c r="F6" s="33">
        <f>OperatingExpenses[[#This Row],[ESTIMADO]]-OperatingExpenses[[#This Row],[REAL]]</f>
        <v>0</v>
      </c>
      <c r="G6" s="13"/>
    </row>
    <row r="7" spans="1:7" ht="30" customHeight="1" x14ac:dyDescent="0.35">
      <c r="A7" s="13"/>
      <c r="B7" s="24" t="s">
        <v>32</v>
      </c>
      <c r="C7" s="33">
        <v>1500</v>
      </c>
      <c r="D7" s="33">
        <v>2175</v>
      </c>
      <c r="E7" s="33">
        <f>OperatingExpenses[[#This Row],[REAL]]+(10^-6)*ROW(OperatingExpenses[[#This Row],[REAL]])</f>
        <v>2175.0000070000001</v>
      </c>
      <c r="F7" s="33">
        <f>OperatingExpenses[[#This Row],[ESTIMADO]]-OperatingExpenses[[#This Row],[REAL]]</f>
        <v>-675</v>
      </c>
      <c r="G7" s="13"/>
    </row>
    <row r="8" spans="1:7" ht="30" customHeight="1" x14ac:dyDescent="0.35">
      <c r="A8" s="13"/>
      <c r="B8" s="24" t="s">
        <v>33</v>
      </c>
      <c r="C8" s="33">
        <v>2000</v>
      </c>
      <c r="D8" s="33">
        <v>1500</v>
      </c>
      <c r="E8" s="33">
        <f>OperatingExpenses[[#This Row],[REAL]]+(10^-6)*ROW(OperatingExpenses[[#This Row],[REAL]])</f>
        <v>1500.000008</v>
      </c>
      <c r="F8" s="33">
        <f>OperatingExpenses[[#This Row],[ESTIMADO]]-OperatingExpenses[[#This Row],[REAL]]</f>
        <v>500</v>
      </c>
      <c r="G8" s="13"/>
    </row>
    <row r="9" spans="1:7" ht="30" customHeight="1" x14ac:dyDescent="0.35">
      <c r="A9" s="13"/>
      <c r="B9" s="24" t="s">
        <v>34</v>
      </c>
      <c r="C9" s="33">
        <v>1000</v>
      </c>
      <c r="D9" s="33">
        <v>1000</v>
      </c>
      <c r="E9" s="33">
        <f>OperatingExpenses[[#This Row],[REAL]]+(10^-6)*ROW(OperatingExpenses[[#This Row],[REAL]])</f>
        <v>1000.000009</v>
      </c>
      <c r="F9" s="33">
        <f>OperatingExpenses[[#This Row],[ESTIMADO]]-OperatingExpenses[[#This Row],[REAL]]</f>
        <v>0</v>
      </c>
      <c r="G9" s="13"/>
    </row>
    <row r="10" spans="1:7" ht="30" customHeight="1" x14ac:dyDescent="0.35">
      <c r="A10" s="13"/>
      <c r="B10" s="24" t="s">
        <v>35</v>
      </c>
      <c r="C10" s="33">
        <v>500</v>
      </c>
      <c r="D10" s="33">
        <v>525</v>
      </c>
      <c r="E10" s="33">
        <f>OperatingExpenses[[#This Row],[REAL]]+(10^-6)*ROW(OperatingExpenses[[#This Row],[REAL]])</f>
        <v>525.00000999999997</v>
      </c>
      <c r="F10" s="33">
        <f>OperatingExpenses[[#This Row],[ESTIMADO]]-OperatingExpenses[[#This Row],[REAL]]</f>
        <v>-25</v>
      </c>
      <c r="G10" s="13"/>
    </row>
    <row r="11" spans="1:7" ht="30" customHeight="1" x14ac:dyDescent="0.35">
      <c r="A11" s="13"/>
      <c r="B11" s="24" t="s">
        <v>36</v>
      </c>
      <c r="C11" s="33">
        <v>1300</v>
      </c>
      <c r="D11" s="33">
        <v>1275</v>
      </c>
      <c r="E11" s="33">
        <f>OperatingExpenses[[#This Row],[REAL]]+(10^-6)*ROW(OperatingExpenses[[#This Row],[REAL]])</f>
        <v>1275.0000110000001</v>
      </c>
      <c r="F11" s="33">
        <f>OperatingExpenses[[#This Row],[ESTIMADO]]-OperatingExpenses[[#This Row],[REAL]]</f>
        <v>25</v>
      </c>
      <c r="G11" s="13"/>
    </row>
    <row r="12" spans="1:7" ht="30" customHeight="1" x14ac:dyDescent="0.35">
      <c r="A12" s="13"/>
      <c r="B12" s="24" t="s">
        <v>37</v>
      </c>
      <c r="C12" s="33">
        <v>2000</v>
      </c>
      <c r="D12" s="33">
        <v>2200</v>
      </c>
      <c r="E12" s="33">
        <f>OperatingExpenses[[#This Row],[REAL]]+(10^-6)*ROW(OperatingExpenses[[#This Row],[REAL]])</f>
        <v>2200.000012</v>
      </c>
      <c r="F12" s="33">
        <f>OperatingExpenses[[#This Row],[ESTIMADO]]-OperatingExpenses[[#This Row],[REAL]]</f>
        <v>-200</v>
      </c>
      <c r="G12" s="13"/>
    </row>
    <row r="13" spans="1:7" ht="30" customHeight="1" x14ac:dyDescent="0.35">
      <c r="A13" s="13"/>
      <c r="B13" s="24" t="s">
        <v>38</v>
      </c>
      <c r="C13" s="33">
        <v>1000</v>
      </c>
      <c r="D13" s="33">
        <v>800</v>
      </c>
      <c r="E13" s="33">
        <f>OperatingExpenses[[#This Row],[REAL]]+(10^-6)*ROW(OperatingExpenses[[#This Row],[REAL]])</f>
        <v>800.00001299999997</v>
      </c>
      <c r="F13" s="33">
        <f>OperatingExpenses[[#This Row],[ESTIMADO]]-OperatingExpenses[[#This Row],[REAL]]</f>
        <v>200</v>
      </c>
      <c r="G13" s="13"/>
    </row>
    <row r="14" spans="1:7" ht="30" customHeight="1" x14ac:dyDescent="0.35">
      <c r="A14" s="13"/>
      <c r="B14" s="24" t="s">
        <v>39</v>
      </c>
      <c r="C14" s="33">
        <v>4500</v>
      </c>
      <c r="D14" s="33">
        <v>4600</v>
      </c>
      <c r="E14" s="33">
        <f>OperatingExpenses[[#This Row],[REAL]]+(10^-6)*ROW(OperatingExpenses[[#This Row],[REAL]])</f>
        <v>4600.0000140000002</v>
      </c>
      <c r="F14" s="33">
        <f>OperatingExpenses[[#This Row],[ESTIMADO]]-OperatingExpenses[[#This Row],[REAL]]</f>
        <v>-100</v>
      </c>
      <c r="G14" s="13"/>
    </row>
    <row r="15" spans="1:7" ht="30" customHeight="1" x14ac:dyDescent="0.35">
      <c r="A15" s="13"/>
      <c r="B15" s="24" t="s">
        <v>40</v>
      </c>
      <c r="C15" s="33">
        <v>800</v>
      </c>
      <c r="D15" s="33">
        <v>750</v>
      </c>
      <c r="E15" s="33">
        <f>OperatingExpenses[[#This Row],[REAL]]+(10^-6)*ROW(OperatingExpenses[[#This Row],[REAL]])</f>
        <v>750.00001499999996</v>
      </c>
      <c r="F15" s="33">
        <f>OperatingExpenses[[#This Row],[ESTIMADO]]-OperatingExpenses[[#This Row],[REAL]]</f>
        <v>50</v>
      </c>
      <c r="G15" s="13"/>
    </row>
    <row r="16" spans="1:7" ht="30" customHeight="1" x14ac:dyDescent="0.35">
      <c r="A16" s="13"/>
      <c r="B16" s="24" t="s">
        <v>41</v>
      </c>
      <c r="C16" s="33">
        <v>400</v>
      </c>
      <c r="D16" s="33">
        <v>350</v>
      </c>
      <c r="E16" s="33">
        <f>OperatingExpenses[[#This Row],[REAL]]+(10^-6)*ROW(OperatingExpenses[[#This Row],[REAL]])</f>
        <v>350.00001600000002</v>
      </c>
      <c r="F16" s="33">
        <f>OperatingExpenses[[#This Row],[ESTIMADO]]-OperatingExpenses[[#This Row],[REAL]]</f>
        <v>50</v>
      </c>
      <c r="G16" s="13"/>
    </row>
    <row r="17" spans="1:11" ht="30" customHeight="1" x14ac:dyDescent="0.35">
      <c r="A17" s="13"/>
      <c r="B17" s="24" t="s">
        <v>42</v>
      </c>
      <c r="C17" s="33">
        <v>4100</v>
      </c>
      <c r="D17" s="33">
        <v>4500</v>
      </c>
      <c r="E17" s="33">
        <f>OperatingExpenses[[#This Row],[REAL]]+(10^-6)*ROW(OperatingExpenses[[#This Row],[REAL]])</f>
        <v>4500.0000170000003</v>
      </c>
      <c r="F17" s="33">
        <f>OperatingExpenses[[#This Row],[ESTIMADO]]-OperatingExpenses[[#This Row],[REAL]]</f>
        <v>-400</v>
      </c>
      <c r="G17" s="13"/>
    </row>
    <row r="18" spans="1:11" ht="30" customHeight="1" x14ac:dyDescent="0.35">
      <c r="A18" s="13"/>
      <c r="B18" s="24" t="s">
        <v>43</v>
      </c>
      <c r="C18" s="33">
        <v>350</v>
      </c>
      <c r="D18" s="33">
        <v>400</v>
      </c>
      <c r="E18" s="33">
        <f>OperatingExpenses[[#This Row],[REAL]]+(10^-6)*ROW(OperatingExpenses[[#This Row],[REAL]])</f>
        <v>400.00001800000001</v>
      </c>
      <c r="F18" s="33">
        <f>OperatingExpenses[[#This Row],[ESTIMADO]]-OperatingExpenses[[#This Row],[REAL]]</f>
        <v>-50</v>
      </c>
      <c r="G18" s="13"/>
    </row>
    <row r="19" spans="1:11" ht="30" customHeight="1" x14ac:dyDescent="0.35">
      <c r="A19" s="13"/>
      <c r="B19" s="24" t="s">
        <v>44</v>
      </c>
      <c r="C19" s="33">
        <v>900</v>
      </c>
      <c r="D19" s="33">
        <v>840</v>
      </c>
      <c r="E19" s="33">
        <f>OperatingExpenses[[#This Row],[REAL]]+(10^-6)*ROW(OperatingExpenses[[#This Row],[REAL]])</f>
        <v>840.00001899999995</v>
      </c>
      <c r="F19" s="33">
        <f>OperatingExpenses[[#This Row],[ESTIMADO]]-OperatingExpenses[[#This Row],[REAL]]</f>
        <v>60</v>
      </c>
      <c r="G19" s="13"/>
      <c r="K19" t="s">
        <v>28</v>
      </c>
    </row>
    <row r="20" spans="1:11" ht="30" customHeight="1" x14ac:dyDescent="0.35">
      <c r="A20" s="13"/>
      <c r="B20" s="24" t="s">
        <v>45</v>
      </c>
      <c r="C20" s="33">
        <v>5000</v>
      </c>
      <c r="D20" s="33">
        <v>4500</v>
      </c>
      <c r="E20" s="33">
        <f>OperatingExpenses[[#This Row],[REAL]]+(10^-6)*ROW(OperatingExpenses[[#This Row],[REAL]])</f>
        <v>4500.0000200000004</v>
      </c>
      <c r="F20" s="33">
        <f>OperatingExpenses[[#This Row],[ESTIMADO]]-OperatingExpenses[[#This Row],[REAL]]</f>
        <v>500</v>
      </c>
      <c r="G20" s="13"/>
    </row>
    <row r="21" spans="1:11" ht="30" customHeight="1" x14ac:dyDescent="0.35">
      <c r="A21" s="13"/>
      <c r="B21" s="24" t="s">
        <v>46</v>
      </c>
      <c r="C21" s="33">
        <v>3000</v>
      </c>
      <c r="D21" s="33">
        <v>3200</v>
      </c>
      <c r="E21" s="33">
        <f>OperatingExpenses[[#This Row],[REAL]]+(10^-6)*ROW(OperatingExpenses[[#This Row],[REAL]])</f>
        <v>3200.0000209999998</v>
      </c>
      <c r="F21" s="33">
        <f>OperatingExpenses[[#This Row],[ESTIMADO]]-OperatingExpenses[[#This Row],[REAL]]</f>
        <v>-200</v>
      </c>
      <c r="G21" s="13"/>
    </row>
    <row r="22" spans="1:11" ht="30" customHeight="1" x14ac:dyDescent="0.35">
      <c r="A22" s="13"/>
      <c r="B22" s="24" t="s">
        <v>47</v>
      </c>
      <c r="C22" s="33">
        <v>250</v>
      </c>
      <c r="D22" s="33">
        <v>280</v>
      </c>
      <c r="E22" s="33">
        <f>OperatingExpenses[[#This Row],[REAL]]+(10^-6)*ROW(OperatingExpenses[[#This Row],[REAL]])</f>
        <v>280.000022</v>
      </c>
      <c r="F22" s="33">
        <f>OperatingExpenses[[#This Row],[ESTIMADO]]-OperatingExpenses[[#This Row],[REAL]]</f>
        <v>-30</v>
      </c>
      <c r="G22" s="13"/>
    </row>
    <row r="23" spans="1:11" ht="30" customHeight="1" x14ac:dyDescent="0.35">
      <c r="A23" s="13"/>
      <c r="B23" s="24" t="s">
        <v>48</v>
      </c>
      <c r="C23" s="33">
        <v>1400</v>
      </c>
      <c r="D23" s="33">
        <v>1385</v>
      </c>
      <c r="E23" s="33">
        <f>OperatingExpenses[[#This Row],[REAL]]+(10^-6)*ROW(OperatingExpenses[[#This Row],[REAL]])</f>
        <v>1385.0000230000001</v>
      </c>
      <c r="F23" s="33">
        <f>OperatingExpenses[[#This Row],[ESTIMADO]]-OperatingExpenses[[#This Row],[REAL]]</f>
        <v>15</v>
      </c>
      <c r="G23" s="13"/>
    </row>
    <row r="24" spans="1:11" ht="30" customHeight="1" x14ac:dyDescent="0.35">
      <c r="A24" s="13"/>
      <c r="B24" s="24" t="s">
        <v>49</v>
      </c>
      <c r="C24" s="33">
        <v>1000</v>
      </c>
      <c r="D24" s="33">
        <v>750</v>
      </c>
      <c r="E24" s="33">
        <f>OperatingExpenses[[#This Row],[REAL]]+(10^-6)*ROW(OperatingExpenses[[#This Row],[REAL]])</f>
        <v>750.00002400000005</v>
      </c>
      <c r="F24" s="33">
        <f>OperatingExpenses[[#This Row],[ESTIMADO]]-OperatingExpenses[[#This Row],[REAL]]</f>
        <v>250</v>
      </c>
      <c r="G24" s="13"/>
    </row>
    <row r="25" spans="1:11" ht="30" customHeight="1" x14ac:dyDescent="0.35">
      <c r="A25" s="13"/>
      <c r="B25" s="24" t="s">
        <v>50</v>
      </c>
      <c r="C25" s="33">
        <f>SUBTOTAL(109,OperatingExpenses[ESTIMADO])</f>
        <v>36000</v>
      </c>
      <c r="D25" s="33">
        <f>SUBTOTAL(109,OperatingExpenses[REAL])</f>
        <v>35530</v>
      </c>
      <c r="E25" s="33"/>
      <c r="F25" s="33">
        <f>SUBTOTAL(109,OperatingExpenses[DIFERENÇA])</f>
        <v>470</v>
      </c>
      <c r="G25" s="13"/>
    </row>
  </sheetData>
  <sheetProtection insertColumns="0" insertRows="0" deleteColumns="0" deleteRows="0" selectLockedCells="1" autoFilter="0"/>
  <dataConsolidate/>
  <mergeCells count="2">
    <mergeCell ref="B1:C1"/>
    <mergeCell ref="B2:E2"/>
  </mergeCells>
  <conditionalFormatting sqref="F25">
    <cfRule type="cellIs" dxfId="6" priority="1" operator="lessThan">
      <formula>0</formula>
    </cfRule>
  </conditionalFormatting>
  <dataValidations count="10">
    <dataValidation type="custom" allowBlank="1" showInputMessage="1" showErrorMessage="1" errorTitle="ALERTA" error="Essa célula é preenchida automaticamente e não deve ser sobrescrita. Sobrescrever essa célula comprometeria os cálculos nesta planilha." sqref="G5:G24" xr:uid="{00000000-0002-0000-0300-000000000000}">
      <formula1>LEN(G5)=""</formula1>
    </dataValidation>
    <dataValidation allowBlank="1" showInputMessage="1" showErrorMessage="1" errorTitle="ALERTA" error="Essa célula é preenchida automaticamente e não deve ser sobrescrita. Sobrescrever essa célula comprometeria os cálculos nesta planilha." sqref="F5:F24" xr:uid="{00000000-0002-0000-0300-000001000000}"/>
    <dataValidation allowBlank="1" showInputMessage="1" showErrorMessage="1" prompt="Insira as despesas operacionais nesta coluna sob este título. Use filtros de título para encontrar entradas específicas" sqref="B4" xr:uid="{00000000-0002-0000-0300-000002000000}"/>
    <dataValidation allowBlank="1" showInputMessage="1" showErrorMessage="1" prompt="Insira o valor estimado na coluna abaixo deste título." sqref="C4" xr:uid="{00000000-0002-0000-0300-000003000000}"/>
    <dataValidation allowBlank="1" showInputMessage="1" showErrorMessage="1" prompt="Insira o valor real na coluna abaixo deste título." sqref="D4" xr:uid="{00000000-0002-0000-0300-000004000000}"/>
    <dataValidation allowBlank="1" showInputMessage="1" showErrorMessage="1" prompt="A diferença entre as despesas operacionais estimadas e reais é calculada automaticamente na coluna abaixo deste título." sqref="F4" xr:uid="{00000000-0002-0000-0300-000005000000}"/>
    <dataValidation allowBlank="1" showInputMessage="1" showErrorMessage="1" prompt="Insira o Nome da Empresa nesta célula" sqref="B1" xr:uid="{00000000-0002-0000-0300-000006000000}"/>
    <dataValidation allowBlank="1" showInputMessage="1" showErrorMessage="1" prompt="Crie um orçamento de negócios mensal nesta pasta de trabalho. A visão geral está nesta planilha. Insira os detalhes da renda em Renda Mensal, Equipe e Despesas Operacionais nas respectivas planilhas" sqref="A1" xr:uid="{00000000-0002-0000-0300-000007000000}"/>
    <dataValidation allowBlank="1" showInputMessage="1" showErrorMessage="1" prompt="O título desta planilha está nesta célula. Digite a data na célula F1. Os totais do orçamento são calculados automaticamente na tabela Totais, começando na célula B4" sqref="B2:E2" xr:uid="{00000000-0002-0000-0300-000008000000}"/>
    <dataValidation allowBlank="1" showInputMessage="1" showErrorMessage="1" prompt="Insira a data nesta célula" sqref="F1" xr:uid="{00000000-0002-0000-0300-000009000000}"/>
  </dataValidations>
  <printOptions horizontalCentered="1"/>
  <pageMargins left="0.25" right="0.25" top="0.25" bottom="0.25" header="0" footer="0"/>
  <pageSetup paperSize="9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G5:G24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1F76179-7E23-425C-8EFF-2371FB35A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DD76F6-8071-4EB0-BBD9-FD144858DD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065B27-2B03-445A-B649-BDDB851548A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10</vt:i4>
      </vt:variant>
    </vt:vector>
  </HeadingPairs>
  <TitlesOfParts>
    <vt:vector size="14" baseType="lpstr">
      <vt:lpstr>Resumo do orçamento mensal</vt:lpstr>
      <vt:lpstr>Receita</vt:lpstr>
      <vt:lpstr>Despesas com o pessoal</vt:lpstr>
      <vt:lpstr>Despesas operacionais</vt:lpstr>
      <vt:lpstr>NOME_DA_EMPRESA</vt:lpstr>
      <vt:lpstr>Título_do_ORÇAMENTO</vt:lpstr>
      <vt:lpstr>Título1</vt:lpstr>
      <vt:lpstr>Título2</vt:lpstr>
      <vt:lpstr>Título3</vt:lpstr>
      <vt:lpstr>Título4</vt:lpstr>
      <vt:lpstr>TítuloDaColuna1</vt:lpstr>
      <vt:lpstr>'Despesas com o pessoal'!Titulos_de_impressao</vt:lpstr>
      <vt:lpstr>'Despesas operacionais'!Titulos_de_impressao</vt:lpstr>
      <vt:lpstr>Receita!Titulos_de_impressao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2019-03-28T11:38:04Z</dcterms:created>
  <dcterms:modified xsi:type="dcterms:W3CDTF">2019-10-10T11:33:18Z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