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luizdomf\Desktop\Cledivan\21\"/>
    </mc:Choice>
  </mc:AlternateContent>
  <xr:revisionPtr revIDLastSave="0" documentId="8_{AA2AA19A-67AA-4773-AC84-FE4830D89C45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Início" sheetId="4" r:id="rId1"/>
    <sheet name="Orçamento de casamento" sheetId="1" r:id="rId2"/>
    <sheet name="Roupas-Festa-Música-Fotos" sheetId="2" r:id="rId3"/>
    <sheet name="Decor-Flores-Presentes-Viagem" sheetId="3" r:id="rId4"/>
  </sheets>
  <definedNames>
    <definedName name="_xlnm.Print_Titles" localSheetId="3">'Decor-Flores-Presentes-Viagem'!$2:$2</definedName>
    <definedName name="_xlnm.Print_Titles" localSheetId="2">'Roupas-Festa-Música-Fotos'!$2:$2</definedName>
    <definedName name="Total_da_Festa_est">Festa[[#Totals],[ESTIMADO]]</definedName>
    <definedName name="Total_da_Festa_real">Festa[[#Totals],[REAL]]</definedName>
    <definedName name="Total_de_Decoração_est">Decorações[[#Totals],[ESTIMADO]]</definedName>
    <definedName name="Total_de_Decoração_real">Decorações[[#Totals],[REAL]]</definedName>
    <definedName name="Total_de_Flores_est">Flores[[#Totals],[ESTIMADO]]</definedName>
    <definedName name="Total_de_Flores_real">Flores[[#Totals],[REAL]]</definedName>
    <definedName name="Total_de_Fotografia_est">Fotografia[[#Totals],[ESTIMADO]]</definedName>
    <definedName name="Total_de_Fotografia_real">Fotografia[[#Totals],[REAL]]</definedName>
    <definedName name="Total_de_Impressão_gráfica_est">Impressão[[#Totals],[ESTIMADO]]</definedName>
    <definedName name="Total_de_Impressão_gráfica_real">Impressão[[#Totals],[REAL]]</definedName>
    <definedName name="Total_de_Música_entretenimento_est">Música[[#Totals],[ESTIMADO]]</definedName>
    <definedName name="Total_de_Música_entretenimento_real">Música[[#Totals],[REAL]]</definedName>
    <definedName name="Total_de_Outras_despesas_est">OutrasDespesas[[#Totals],[ESTIMADO]]</definedName>
    <definedName name="Total_de_Outras_despesas_real">OutrasDespesas[[#Totals],[REAL]]</definedName>
    <definedName name="Total_de_Presentes_est">Presentes[[#Totals],[ESTIMADO]]</definedName>
    <definedName name="Total_de_Presentes_real">Presentes[[#Totals],[REAL]]</definedName>
    <definedName name="Total_de_Roupas_est">Roupas[[#Totals],[ESTIMADO]]</definedName>
    <definedName name="Total_de_Roupas_real">Roupas[[#Totals],[REAL]]</definedName>
    <definedName name="Total_de_Viagem_transporte_est">Viagem[[#Totals],[ESTIMADO]]</definedName>
    <definedName name="Total_de_Viagem_transporte_real">Viagem[[#Totals],[REAL]]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8" i="3" l="1"/>
  <c r="E16" i="1" s="1"/>
  <c r="C48" i="3"/>
  <c r="D16" i="1" s="1"/>
  <c r="D34" i="3"/>
  <c r="E15" i="1" s="1"/>
  <c r="C34" i="3"/>
  <c r="D15" i="1" s="1"/>
  <c r="D27" i="3"/>
  <c r="E14" i="1" s="1"/>
  <c r="C27" i="3"/>
  <c r="D14" i="1" s="1"/>
  <c r="D18" i="3"/>
  <c r="E13" i="1" s="1"/>
  <c r="C18" i="3"/>
  <c r="D13" i="1" s="1"/>
  <c r="D8" i="3"/>
  <c r="E12" i="1" s="1"/>
  <c r="C8" i="3"/>
  <c r="D12" i="1" s="1"/>
  <c r="D56" i="2"/>
  <c r="E11" i="1" s="1"/>
  <c r="C56" i="2"/>
  <c r="D11" i="1" s="1"/>
  <c r="D48" i="2"/>
  <c r="E10" i="1" s="1"/>
  <c r="C48" i="2"/>
  <c r="D10" i="1" s="1"/>
  <c r="D35" i="2"/>
  <c r="E9" i="1" s="1"/>
  <c r="C35" i="2"/>
  <c r="D9" i="1" s="1"/>
  <c r="D28" i="2"/>
  <c r="E8" i="1" s="1"/>
  <c r="C28" i="2"/>
  <c r="D8" i="1" s="1"/>
  <c r="D16" i="2"/>
  <c r="E7" i="1" s="1"/>
  <c r="C16" i="2"/>
  <c r="D7" i="1" s="1"/>
  <c r="E15" i="2"/>
  <c r="E23" i="3" l="1"/>
  <c r="E47" i="3" l="1"/>
  <c r="E46" i="3"/>
  <c r="E45" i="3"/>
  <c r="E44" i="3"/>
  <c r="E43" i="3"/>
  <c r="E42" i="3"/>
  <c r="E41" i="3"/>
  <c r="E40" i="3"/>
  <c r="E39" i="3"/>
  <c r="E38" i="3"/>
  <c r="E33" i="3"/>
  <c r="E32" i="3"/>
  <c r="E31" i="3"/>
  <c r="E26" i="3"/>
  <c r="E25" i="3"/>
  <c r="E24" i="3"/>
  <c r="E22" i="3"/>
  <c r="E17" i="3"/>
  <c r="E16" i="3"/>
  <c r="E15" i="3"/>
  <c r="E14" i="3"/>
  <c r="E13" i="3"/>
  <c r="E7" i="3"/>
  <c r="E6" i="3"/>
  <c r="E5" i="3"/>
  <c r="E4" i="3"/>
  <c r="E3" i="3"/>
  <c r="E55" i="2"/>
  <c r="E54" i="2"/>
  <c r="E53" i="2"/>
  <c r="E52" i="2"/>
  <c r="E47" i="2"/>
  <c r="E46" i="2"/>
  <c r="E45" i="2"/>
  <c r="E44" i="2"/>
  <c r="E43" i="2"/>
  <c r="E42" i="2"/>
  <c r="E41" i="2"/>
  <c r="E40" i="2"/>
  <c r="E39" i="2"/>
  <c r="E34" i="2"/>
  <c r="E33" i="2"/>
  <c r="E35" i="2" s="1"/>
  <c r="E27" i="2"/>
  <c r="E26" i="2"/>
  <c r="E25" i="2"/>
  <c r="E24" i="2"/>
  <c r="E23" i="2"/>
  <c r="E22" i="2"/>
  <c r="E21" i="2"/>
  <c r="E20" i="2"/>
  <c r="E13" i="2"/>
  <c r="E14" i="2"/>
  <c r="E12" i="2"/>
  <c r="E11" i="2"/>
  <c r="E9" i="2"/>
  <c r="E8" i="2"/>
  <c r="E7" i="2"/>
  <c r="E6" i="2"/>
  <c r="E5" i="2"/>
  <c r="E10" i="2"/>
  <c r="E4" i="2"/>
  <c r="E3" i="2"/>
  <c r="E48" i="3" l="1"/>
  <c r="E18" i="3"/>
  <c r="E34" i="3"/>
  <c r="E27" i="3"/>
  <c r="E8" i="3"/>
  <c r="E56" i="2"/>
  <c r="E48" i="2"/>
  <c r="E28" i="2"/>
  <c r="E16" i="2"/>
  <c r="C2" i="1"/>
  <c r="E2" i="1" s="1"/>
  <c r="F16" i="1" l="1"/>
  <c r="F13" i="1"/>
  <c r="F14" i="1"/>
  <c r="F12" i="1"/>
  <c r="F11" i="1"/>
  <c r="F15" i="1"/>
  <c r="E17" i="1"/>
  <c r="F10" i="1"/>
  <c r="F9" i="1"/>
  <c r="F8" i="1"/>
  <c r="D17" i="1"/>
  <c r="F7" i="1"/>
  <c r="F17" i="1" l="1"/>
</calcChain>
</file>

<file path=xl/sharedStrings.xml><?xml version="1.0" encoding="utf-8"?>
<sst xmlns="http://schemas.openxmlformats.org/spreadsheetml/2006/main" count="179" uniqueCount="133">
  <si>
    <t>SOBRE ESTE MODELO</t>
  </si>
  <si>
    <t>Use este modelo para controlar suas despesas de casamento.</t>
  </si>
  <si>
    <t>O gráfico e o Resumo do orçamento de casamento são atualizados automaticamente para você.</t>
  </si>
  <si>
    <t>Observação: </t>
  </si>
  <si>
    <t>há instruções adicionais na coluna A de cada planilha. Este texto está oculto de propósito. Para removê-lo, selecione a coluna A e selecione Excluir. Para reexibir o texto, selecione a coluna A e altere a cor da fonte.</t>
  </si>
  <si>
    <t>Saiba mais sobre as tabelas pressionando Shift e F10 dentro de uma tabela, selecione a opção TABELA e depois TEXTO ALTERNATIVO.</t>
  </si>
  <si>
    <t>O título desta planilha está na célula C3. A próxima instrução está na célula A6.</t>
  </si>
  <si>
    <t>A Tabela de resumo do orçamento que começa na célula C6 é atualizada automaticamente. A próxima instrução está na célula A19.</t>
  </si>
  <si>
    <t>O gráfico de pizza na célula C19 é atualizado automaticamente.</t>
  </si>
  <si>
    <t>Data do casamento:</t>
  </si>
  <si>
    <t>Resumo do orçamento de casamento</t>
  </si>
  <si>
    <t>CATEGORIA</t>
  </si>
  <si>
    <t>Roupas</t>
  </si>
  <si>
    <t>Festa</t>
  </si>
  <si>
    <t>Música</t>
  </si>
  <si>
    <t>Impressão</t>
  </si>
  <si>
    <t>Fotografia</t>
  </si>
  <si>
    <t>Decorações</t>
  </si>
  <si>
    <t>Flores</t>
  </si>
  <si>
    <t>Presentes</t>
  </si>
  <si>
    <t>Viagem</t>
  </si>
  <si>
    <t>Outros</t>
  </si>
  <si>
    <t>Total de despesas</t>
  </si>
  <si>
    <t>O gráfico de pizza que mostra a porcentagem de despesas de cada categoria está nesta célula.</t>
  </si>
  <si>
    <t>Dias restantes:</t>
  </si>
  <si>
    <t>ESTIMADO</t>
  </si>
  <si>
    <t>REAL</t>
  </si>
  <si>
    <t>ACIMA/ABAIXO</t>
  </si>
  <si>
    <t xml:space="preserve"> Insira os detalhes na tabela Roupas, começando na célula à direita. A próxima instrução está na célula A18.</t>
  </si>
  <si>
    <t>O rótulo Festa está na célula à direita.</t>
  </si>
  <si>
    <t>Insira na tabela que começa na célula à direita os custos com a Festa, excluindo os custos com Entretenimento e Decoração. A próxima instrução está na célula A31.</t>
  </si>
  <si>
    <t>O rótulo Música ou Entretenimento está na célula à direita.</t>
  </si>
  <si>
    <t>Insira os detalhes na tabela Música, começando na célula à direita. A próxima instrução está na célula A37.</t>
  </si>
  <si>
    <t>O rótulo Impressão ou Gráfica está na célula à direita.</t>
  </si>
  <si>
    <t>Insira os detalhes na tabela Impressão, começando na célula à direita. A próxima instrução está na célula A50.</t>
  </si>
  <si>
    <t>O rótulo Fotografia está na célula à direita.</t>
  </si>
  <si>
    <t>Insira os detalhes na tabela Fotografia, começando na célula à direita.</t>
  </si>
  <si>
    <t>Anel(is) de noivado</t>
  </si>
  <si>
    <t>Anel do cônjuge 1</t>
  </si>
  <si>
    <t>Traje/smoking do cônjuge 1</t>
  </si>
  <si>
    <t>Véu/tiara do cônjuge 1</t>
  </si>
  <si>
    <t>Sapatos do cônjuge 1</t>
  </si>
  <si>
    <t>Joias do cônjuge 1</t>
  </si>
  <si>
    <t>Meias do cônjuge 1</t>
  </si>
  <si>
    <t>Anel do cônjuge 2</t>
  </si>
  <si>
    <t>Traje/smoking do cônjuge 2</t>
  </si>
  <si>
    <t>Véu/tiara do cônjuge 2</t>
  </si>
  <si>
    <t>Sapatos do cônjuge 2</t>
  </si>
  <si>
    <t>Joias do cônjuge 2</t>
  </si>
  <si>
    <t>Meias do cônjuge 2</t>
  </si>
  <si>
    <t>Total de Roupas</t>
  </si>
  <si>
    <t>Festa*</t>
  </si>
  <si>
    <t>Taxas de salas/salão</t>
  </si>
  <si>
    <t>Mesas e cadeiras</t>
  </si>
  <si>
    <t>Alimentação</t>
  </si>
  <si>
    <t>Bebidas</t>
  </si>
  <si>
    <t>Roupa de mesa</t>
  </si>
  <si>
    <t>Bolo</t>
  </si>
  <si>
    <t>Lembranças</t>
  </si>
  <si>
    <t>Funcionários e gorjetas</t>
  </si>
  <si>
    <t>Total da Festa</t>
  </si>
  <si>
    <t>* Exceto decoração e entretenimento</t>
  </si>
  <si>
    <t>Música/entretenimento</t>
  </si>
  <si>
    <t>Músicos para a cerimônia</t>
  </si>
  <si>
    <t>Banda/DJ para a festa</t>
  </si>
  <si>
    <t>Total de Música/entretenimento</t>
  </si>
  <si>
    <t>Impressão/gráfica</t>
  </si>
  <si>
    <t>Convites</t>
  </si>
  <si>
    <t>Comunicados</t>
  </si>
  <si>
    <t>Cartões de agradecimento</t>
  </si>
  <si>
    <t>Papel de carta pessoal</t>
  </si>
  <si>
    <t>Livro de convidados</t>
  </si>
  <si>
    <t>Programas</t>
  </si>
  <si>
    <t>Guardanapos da festa</t>
  </si>
  <si>
    <t>Cartela de fósforos</t>
  </si>
  <si>
    <t>Caligrafia</t>
  </si>
  <si>
    <t>Total de Impressão/gráfica</t>
  </si>
  <si>
    <t>Trajes formais</t>
  </si>
  <si>
    <t>Impressões adicionais</t>
  </si>
  <si>
    <t>Álbuns de fotos</t>
  </si>
  <si>
    <t>Videografia</t>
  </si>
  <si>
    <t>Total de Fotografia</t>
  </si>
  <si>
    <t xml:space="preserve"> </t>
  </si>
  <si>
    <t>Insira na tabela que começa na célula à direita os custos com Decoração, excluindo os custos com flores. A próxima instrução está na célula A11.</t>
  </si>
  <si>
    <t>O rótulo Flores está na célula à direita.</t>
  </si>
  <si>
    <t>Insira os detalhes na tabela Flores, começando na célula à direita. A próxima instrução está na célula A20.</t>
  </si>
  <si>
    <t>O rótulo Presentes está na célula à direita.</t>
  </si>
  <si>
    <t>Insira os detalhes na tabela Presentes, começando na célula à direita. A próxima instrução está na célula A29.</t>
  </si>
  <si>
    <t>O rótulo Viagem ou Transporte está na célula à direita.</t>
  </si>
  <si>
    <t>Insira os detalhes na tabela Viagem, começando na célula à direita. A próxima instrução está na célula A36.</t>
  </si>
  <si>
    <t>O rótulo Outras despesas está na célula à direita.</t>
  </si>
  <si>
    <t>Insira os detalhes na tabela Outras despesas, começando na célula à direita.</t>
  </si>
  <si>
    <t>Decorações*</t>
  </si>
  <si>
    <t>Laços para os assentos</t>
  </si>
  <si>
    <t>Peças de centro</t>
  </si>
  <si>
    <t>Velas</t>
  </si>
  <si>
    <t>Iluminação</t>
  </si>
  <si>
    <t>Balões</t>
  </si>
  <si>
    <t>Total de Decoração</t>
  </si>
  <si>
    <t>*Exceto flores</t>
  </si>
  <si>
    <t>Buquês</t>
  </si>
  <si>
    <t>Flores de lapela</t>
  </si>
  <si>
    <t>Corsages</t>
  </si>
  <si>
    <t>Cerimônia</t>
  </si>
  <si>
    <t>Total de Flores</t>
  </si>
  <si>
    <t>Participantes</t>
  </si>
  <si>
    <t>Futuro cônjuge 1</t>
  </si>
  <si>
    <t>Futuro cônjuge 2</t>
  </si>
  <si>
    <t>Pais</t>
  </si>
  <si>
    <t>Leitores/outros participantes</t>
  </si>
  <si>
    <t>Total de Presentes</t>
  </si>
  <si>
    <t>Viagem/transporte</t>
  </si>
  <si>
    <t>Limusines/carrinhos</t>
  </si>
  <si>
    <t>Estacionamento</t>
  </si>
  <si>
    <t>Táxis</t>
  </si>
  <si>
    <t>Total de Viagem/transporte</t>
  </si>
  <si>
    <t>Outras despesas</t>
  </si>
  <si>
    <t>Sacerdote</t>
  </si>
  <si>
    <t>Taxa da igreja/local da cerimônia</t>
  </si>
  <si>
    <t>Coordenador de casamento</t>
  </si>
  <si>
    <t>Jantar de ensaio</t>
  </si>
  <si>
    <t>Festa de noivado</t>
  </si>
  <si>
    <t>Chás de cozinha</t>
  </si>
  <si>
    <t>Salão de beleza</t>
  </si>
  <si>
    <t>Despedidas de solteira/solteiro</t>
  </si>
  <si>
    <t>Brunch</t>
  </si>
  <si>
    <t>Quartos de hotel</t>
  </si>
  <si>
    <t>Total de Outras despesas</t>
  </si>
  <si>
    <t>Insira os custos real e estimado incorridos nas várias categorias em planilhas separadas.</t>
  </si>
  <si>
    <t>Crie um Orçamento de casamento nesta planilha. Atualize o resumo e o gráfico na planilha atual inserindo detalhes nas tabelas das planilhas Roupas-Festa-Música-Fotos e Decor-Flores-Presentes-Viagem. Instruções úteis sobre como usar esta planilha estão nas células desta coluna. O rótulo Data do casamento está na célula C1.</t>
  </si>
  <si>
    <t>Insira a Data do casamento na célula C2. Os Dias restantes são calculados automaticamente na célula E2.</t>
  </si>
  <si>
    <t>Insira os custos Real e Estimado para cada categoria nas respectivas tabelas desta planilha. O valor acima ou abaixo é calculado automaticamente. O rótulo Roupas está na célula à direita. Instruções úteis sobre como usar esta planilha estão nas células desta coluna. Pressione Seta para baixo para começar.</t>
  </si>
  <si>
    <t>Insira os custos Real e Estimado para cada categoria nas respectivas tabelas desta planilha. O valor acima ou abaixo é calculado automaticamente. O rótulo Decorações está na célula à direita. Instruções úteis sobre como usar esta planilha estão nas células desta coluna. Pressione Seta para baixo para começar.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</si>
</sst>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[$-416]d\-mmm\-yy;@"/>
    <numFmt numFmtId="167" formatCode="#,##0.00_ ;\-#,##0.00\ "/>
  </numFmts>
  <fonts count="36" x14ac:knownFonts="1">
    <font>
      <sz val="10"/>
      <name val="Cambria"/>
      <family val="2"/>
      <scheme val="minor"/>
    </font>
    <font>
      <sz val="11"/>
      <color theme="1"/>
      <name val="Cambria"/>
      <family val="2"/>
      <scheme val="minor"/>
    </font>
    <font>
      <sz val="8"/>
      <name val="Arial"/>
      <family val="2"/>
    </font>
    <font>
      <sz val="24"/>
      <color theme="3"/>
      <name val="Cambria"/>
      <family val="2"/>
      <scheme val="major"/>
    </font>
    <font>
      <sz val="10"/>
      <name val="Cambria"/>
      <family val="2"/>
      <scheme val="minor"/>
    </font>
    <font>
      <sz val="12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0"/>
      <color theme="3"/>
      <name val="Cambria"/>
      <family val="2"/>
      <scheme val="minor"/>
    </font>
    <font>
      <b/>
      <sz val="10"/>
      <color theme="0"/>
      <name val="Cambria"/>
      <family val="1"/>
      <scheme val="minor"/>
    </font>
    <font>
      <b/>
      <sz val="10"/>
      <color theme="0"/>
      <name val="Cambria"/>
      <family val="2"/>
      <scheme val="minor"/>
    </font>
    <font>
      <b/>
      <sz val="11.5"/>
      <color theme="3"/>
      <name val="Cambria"/>
      <family val="2"/>
      <scheme val="minor"/>
    </font>
    <font>
      <i/>
      <sz val="10"/>
      <color theme="1" tint="0.24994659260841701"/>
      <name val="Cambria"/>
      <family val="2"/>
      <scheme val="major"/>
    </font>
    <font>
      <sz val="10"/>
      <color theme="1"/>
      <name val="Cambria"/>
      <family val="1"/>
      <scheme val="minor"/>
    </font>
    <font>
      <sz val="26"/>
      <color theme="3"/>
      <name val="Cambria"/>
      <family val="2"/>
      <scheme val="major"/>
    </font>
    <font>
      <sz val="10"/>
      <color theme="4" tint="0.79998168889431442"/>
      <name val="Cambria"/>
      <family val="2"/>
      <scheme val="minor"/>
    </font>
    <font>
      <sz val="10"/>
      <color theme="0"/>
      <name val="Cambria"/>
      <family val="2"/>
      <scheme val="minor"/>
    </font>
    <font>
      <sz val="11"/>
      <color theme="0"/>
      <name val="Calibri"/>
      <family val="2"/>
    </font>
    <font>
      <b/>
      <sz val="11.5"/>
      <color theme="0"/>
      <name val="Cambria"/>
      <family val="2"/>
      <scheme val="minor"/>
    </font>
    <font>
      <b/>
      <sz val="9"/>
      <color theme="0"/>
      <name val="Cambria"/>
      <family val="2"/>
      <scheme val="minor"/>
    </font>
    <font>
      <b/>
      <sz val="16"/>
      <color theme="2" tint="-0.749992370372631"/>
      <name val="Cambria"/>
      <family val="1"/>
      <scheme val="major"/>
    </font>
    <font>
      <sz val="11"/>
      <name val="Cambria"/>
      <family val="1"/>
      <scheme val="minor"/>
    </font>
    <font>
      <b/>
      <sz val="11"/>
      <name val="Cambria"/>
      <family val="1"/>
      <scheme val="minor"/>
    </font>
    <font>
      <sz val="10"/>
      <name val="Cambria"/>
      <family val="1"/>
      <scheme val="minor"/>
    </font>
    <font>
      <b/>
      <sz val="10"/>
      <name val="Cambria"/>
      <family val="1"/>
      <scheme val="minor"/>
    </font>
    <font>
      <b/>
      <sz val="10"/>
      <name val="Cambria"/>
      <family val="2"/>
      <scheme val="minor"/>
    </font>
    <font>
      <b/>
      <sz val="11"/>
      <color theme="3"/>
      <name val="Cambria"/>
      <family val="2"/>
      <scheme val="minor"/>
    </font>
    <font>
      <sz val="11"/>
      <color rgb="FF006100"/>
      <name val="Cambria"/>
      <family val="2"/>
      <scheme val="minor"/>
    </font>
    <font>
      <sz val="11"/>
      <color rgb="FF9C0006"/>
      <name val="Cambria"/>
      <family val="2"/>
      <scheme val="minor"/>
    </font>
    <font>
      <sz val="11"/>
      <color rgb="FF9C5700"/>
      <name val="Cambria"/>
      <family val="2"/>
      <scheme val="minor"/>
    </font>
    <font>
      <sz val="11"/>
      <color rgb="FF3F3F76"/>
      <name val="Cambria"/>
      <family val="2"/>
      <scheme val="minor"/>
    </font>
    <font>
      <b/>
      <sz val="11"/>
      <color rgb="FF3F3F3F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1"/>
      <color rgb="FFFA7D00"/>
      <name val="Cambria"/>
      <family val="2"/>
      <scheme val="minor"/>
    </font>
    <font>
      <b/>
      <sz val="11"/>
      <color theme="0"/>
      <name val="Cambria"/>
      <family val="2"/>
      <scheme val="minor"/>
    </font>
    <font>
      <sz val="11"/>
      <color rgb="FFFF0000"/>
      <name val="Cambria"/>
      <family val="2"/>
      <scheme val="minor"/>
    </font>
    <font>
      <sz val="11"/>
      <color theme="0"/>
      <name val="Cambria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7">
    <xf numFmtId="0" fontId="0" fillId="0" borderId="0"/>
    <xf numFmtId="0" fontId="24" fillId="0" borderId="0" applyNumberFormat="0" applyFill="0" applyProtection="0">
      <alignment vertical="center"/>
    </xf>
    <xf numFmtId="0" fontId="7" fillId="6" borderId="0" applyNumberFormat="0" applyBorder="0" applyProtection="0">
      <alignment vertical="center"/>
    </xf>
    <xf numFmtId="0" fontId="10" fillId="0" borderId="0" applyNumberFormat="0" applyFill="0" applyAlignment="0" applyProtection="0"/>
    <xf numFmtId="0" fontId="11" fillId="0" borderId="0" applyNumberFormat="0" applyFill="0" applyBorder="0" applyAlignment="0" applyProtection="0"/>
    <xf numFmtId="0" fontId="7" fillId="5" borderId="0" applyNumberFormat="0" applyAlignment="0" applyProtection="0"/>
    <xf numFmtId="4" fontId="4" fillId="3" borderId="0" applyBorder="0" applyProtection="0">
      <alignment horizontal="right" indent="1"/>
    </xf>
    <xf numFmtId="0" fontId="13" fillId="0" borderId="0" applyNumberFormat="0" applyFill="0" applyBorder="0" applyProtection="0">
      <alignment vertical="center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1" applyNumberFormat="0" applyAlignment="0" applyProtection="0"/>
    <xf numFmtId="0" fontId="30" fillId="12" borderId="2" applyNumberFormat="0" applyAlignment="0" applyProtection="0"/>
    <xf numFmtId="0" fontId="31" fillId="12" borderId="1" applyNumberFormat="0" applyAlignment="0" applyProtection="0"/>
    <xf numFmtId="0" fontId="32" fillId="0" borderId="3" applyNumberFormat="0" applyFill="0" applyAlignment="0" applyProtection="0"/>
    <xf numFmtId="0" fontId="33" fillId="13" borderId="4" applyNumberFormat="0" applyAlignment="0" applyProtection="0"/>
    <xf numFmtId="0" fontId="34" fillId="0" borderId="0" applyNumberFormat="0" applyFill="0" applyBorder="0" applyAlignment="0" applyProtection="0"/>
    <xf numFmtId="0" fontId="4" fillId="14" borderId="5" applyNumberFormat="0" applyFont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1"/>
    </xf>
    <xf numFmtId="0" fontId="0" fillId="3" borderId="0" xfId="0" applyFill="1"/>
    <xf numFmtId="0" fontId="0" fillId="3" borderId="0" xfId="0" applyFill="1" applyAlignment="1">
      <alignment horizontal="left" vertical="center" indent="1"/>
    </xf>
    <xf numFmtId="0" fontId="0" fillId="4" borderId="0" xfId="0" applyFill="1"/>
    <xf numFmtId="0" fontId="0" fillId="4" borderId="0" xfId="0" applyFill="1" applyAlignment="1">
      <alignment horizontal="right" vertical="center" indent="1"/>
    </xf>
    <xf numFmtId="0" fontId="5" fillId="4" borderId="0" xfId="0" applyFont="1" applyFill="1"/>
    <xf numFmtId="0" fontId="5" fillId="4" borderId="0" xfId="0" applyFont="1" applyFill="1" applyAlignment="1">
      <alignment horizontal="left" vertical="top"/>
    </xf>
    <xf numFmtId="0" fontId="10" fillId="0" borderId="0" xfId="3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9" fillId="2" borderId="0" xfId="0" applyFont="1" applyFill="1" applyAlignment="1">
      <alignment vertical="center" wrapText="1"/>
    </xf>
    <xf numFmtId="0" fontId="1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19" fillId="7" borderId="0" xfId="2" applyFont="1" applyFill="1" applyAlignment="1">
      <alignment horizontal="center" vertical="center"/>
    </xf>
    <xf numFmtId="0" fontId="5" fillId="4" borderId="0" xfId="0" applyFont="1" applyFill="1" applyAlignment="1">
      <alignment horizontal="right" vertical="top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right"/>
    </xf>
    <xf numFmtId="0" fontId="0" fillId="3" borderId="0" xfId="0" applyFill="1" applyAlignment="1">
      <alignment vertical="center"/>
    </xf>
    <xf numFmtId="0" fontId="4" fillId="3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4" fillId="0" borderId="0" xfId="1">
      <alignment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/>
    <xf numFmtId="166" fontId="6" fillId="4" borderId="0" xfId="0" applyNumberFormat="1" applyFont="1" applyFill="1" applyAlignment="1">
      <alignment horizontal="left" vertical="top"/>
    </xf>
    <xf numFmtId="4" fontId="0" fillId="0" borderId="0" xfId="6" applyNumberFormat="1" applyFont="1" applyFill="1">
      <alignment horizontal="right" indent="1"/>
    </xf>
    <xf numFmtId="167" fontId="22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167" fontId="0" fillId="0" borderId="0" xfId="0" applyNumberFormat="1" applyAlignment="1">
      <alignment horizontal="right" vertical="center"/>
    </xf>
    <xf numFmtId="167" fontId="0" fillId="0" borderId="0" xfId="0" applyNumberFormat="1"/>
    <xf numFmtId="167" fontId="22" fillId="0" borderId="0" xfId="0" applyNumberFormat="1" applyFont="1" applyAlignment="1">
      <alignment horizontal="right" vertical="center"/>
    </xf>
    <xf numFmtId="167" fontId="22" fillId="0" borderId="0" xfId="0" applyNumberFormat="1" applyFont="1"/>
    <xf numFmtId="0" fontId="13" fillId="3" borderId="0" xfId="7" applyFill="1">
      <alignment vertical="center"/>
    </xf>
    <xf numFmtId="0" fontId="14" fillId="3" borderId="0" xfId="0" applyFont="1" applyFill="1" applyAlignment="1">
      <alignment horizontal="center"/>
    </xf>
    <xf numFmtId="0" fontId="11" fillId="0" borderId="0" xfId="4"/>
    <xf numFmtId="0" fontId="0" fillId="0" borderId="0" xfId="0"/>
    <xf numFmtId="0" fontId="0" fillId="0" borderId="0" xfId="0" applyAlignment="1">
      <alignment wrapText="1"/>
    </xf>
    <xf numFmtId="0" fontId="12" fillId="0" borderId="0" xfId="0" applyFont="1" applyAlignment="1">
      <alignment horizontal="left" vertical="center" wrapText="1"/>
    </xf>
  </cellXfs>
  <cellStyles count="47">
    <cellStyle name="20% - Ênfase1" xfId="6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Ênfase1" xfId="24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7" builtinId="20" customBuiltin="1"/>
    <cellStyle name="Moeda" xfId="10" builtinId="4" customBuiltin="1"/>
    <cellStyle name="Moeda [0]" xfId="11" builtinId="7" customBuiltin="1"/>
    <cellStyle name="Neutro" xfId="16" builtinId="28" customBuiltin="1"/>
    <cellStyle name="Normal" xfId="0" builtinId="0" customBuiltin="1"/>
    <cellStyle name="Nota" xfId="23" builtinId="10" customBuiltin="1"/>
    <cellStyle name="Porcentagem" xfId="12" builtinId="5" customBuiltin="1"/>
    <cellStyle name="Ruim" xfId="15" builtinId="27" customBuiltin="1"/>
    <cellStyle name="Saída" xfId="18" builtinId="21" customBuiltin="1"/>
    <cellStyle name="Separador de milhares [0]" xfId="9" builtinId="6" customBuiltin="1"/>
    <cellStyle name="Texto de Aviso" xfId="22" builtinId="11" customBuiltin="1"/>
    <cellStyle name="Texto Explicativo" xfId="4" builtinId="53" customBuiltin="1"/>
    <cellStyle name="Título" xfId="7" builtinId="15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13" builtinId="19" customBuiltin="1"/>
    <cellStyle name="Total" xfId="5" builtinId="25" customBuiltin="1"/>
    <cellStyle name="Vírgula" xfId="8" builtinId="3" customBuiltin="1"/>
  </cellStyles>
  <dxfs count="98"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167" formatCode="#,##0.00_ ;\-#,##0.00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inor"/>
      </font>
      <numFmt numFmtId="0" formatCode="General"/>
      <alignment horizontal="left" vertical="center" textRotation="0" wrapText="1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0" formatCode="General"/>
    </dxf>
    <dxf>
      <alignment horizontal="left" vertical="center" textRotation="0" wrapText="1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167" formatCode="#,##0.00_ ;\-#,##0.00\ "/>
      <alignment horizontal="general" vertical="bottom" textRotation="0" wrapText="0" indent="0" justifyLastLine="0" shrinkToFit="0" readingOrder="0"/>
    </dxf>
    <dxf>
      <numFmt numFmtId="167" formatCode="#,##0.00_ ;\-#,##0.00\ "/>
      <alignment horizontal="right" vertical="center" textRotation="0" wrapText="0" indent="0" justifyLastLine="0" shrinkToFit="0" readingOrder="0"/>
    </dxf>
    <dxf>
      <numFmt numFmtId="0" formatCode="General"/>
    </dxf>
    <dxf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family val="1"/>
        <scheme val="minor"/>
      </font>
      <numFmt numFmtId="167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mbria"/>
        <family val="1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family val="1"/>
        <scheme val="minor"/>
      </font>
      <numFmt numFmtId="167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mbria"/>
        <family val="1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family val="1"/>
        <scheme val="minor"/>
      </font>
      <numFmt numFmtId="167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mbria"/>
        <family val="1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auto="1"/>
        <name val="Cambria"/>
        <family val="2"/>
        <scheme val="minor"/>
      </font>
      <numFmt numFmtId="0" formatCode="General"/>
    </dxf>
    <dxf>
      <font>
        <b/>
        <i val="0"/>
        <color theme="1"/>
      </font>
      <fill>
        <patternFill>
          <bgColor theme="4" tint="0.59996337778862885"/>
        </patternFill>
      </fill>
    </dxf>
    <dxf>
      <font>
        <b/>
        <i val="0"/>
        <color theme="1"/>
      </font>
    </dxf>
    <dxf>
      <font>
        <color theme="3"/>
      </font>
      <fill>
        <patternFill>
          <bgColor theme="4" tint="0.79998168889431442"/>
        </patternFill>
      </fill>
    </dxf>
    <dxf>
      <font>
        <b/>
        <color theme="1"/>
      </font>
    </dxf>
    <dxf>
      <font>
        <b/>
        <i val="0"/>
        <color theme="3"/>
      </font>
      <fill>
        <patternFill>
          <bgColor theme="4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4" tint="0.3999450666829432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>
        <left/>
        <right/>
        <top/>
        <bottom/>
        <vertical/>
        <horizontal/>
      </border>
    </dxf>
  </dxfs>
  <tableStyles count="2" defaultTableStyle="Orçamento de casamento" defaultPivotStyle="PivotStyleLight16">
    <tableStyle name="Orçamento de casamento" pivot="0" count="4" xr9:uid="{00000000-0011-0000-FFFF-FFFF00000000}">
      <tableStyleElement type="wholeTable" dxfId="97"/>
      <tableStyleElement type="headerRow" dxfId="96"/>
      <tableStyleElement type="totalRow" dxfId="95"/>
      <tableStyleElement type="lastColumn" dxfId="94"/>
    </tableStyle>
    <tableStyle name="Resumo do orçamento de casamento" pivot="0" count="3" xr9:uid="{00000000-0011-0000-FFFF-FFFF01000000}">
      <tableStyleElement type="wholeTable" dxfId="93"/>
      <tableStyleElement type="headerRow" dxfId="92"/>
      <tableStyleElement type="totalRow" dxfId="9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7D8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'Orçamento de casamento'!$E$6</c:f>
              <c:strCache>
                <c:ptCount val="1"/>
                <c:pt idx="0">
                  <c:v>REAL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0C-4E38-9CFD-DFCD549FCC39}"/>
              </c:ext>
            </c:extLst>
          </c:dPt>
          <c:dPt>
            <c:idx val="1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0C-4E38-9CFD-DFCD549FCC39}"/>
              </c:ext>
            </c:extLst>
          </c:dPt>
          <c:dPt>
            <c:idx val="2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0C-4E38-9CFD-DFCD549FCC39}"/>
              </c:ext>
            </c:extLst>
          </c:dPt>
          <c:dPt>
            <c:idx val="3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0C-4E38-9CFD-DFCD549FCC39}"/>
              </c:ext>
            </c:extLst>
          </c:dPt>
          <c:dPt>
            <c:idx val="4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80C-4E38-9CFD-DFCD549FCC39}"/>
              </c:ext>
            </c:extLst>
          </c:dPt>
          <c:dPt>
            <c:idx val="5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80C-4E38-9CFD-DFCD549FCC39}"/>
              </c:ext>
            </c:extLst>
          </c:dPt>
          <c:dPt>
            <c:idx val="6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80C-4E38-9CFD-DFCD549FCC39}"/>
              </c:ext>
            </c:extLst>
          </c:dPt>
          <c:dPt>
            <c:idx val="7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80C-4E38-9CFD-DFCD549FCC39}"/>
              </c:ext>
            </c:extLst>
          </c:dPt>
          <c:dPt>
            <c:idx val="8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80C-4E38-9CFD-DFCD549FCC39}"/>
              </c:ext>
            </c:extLst>
          </c:dPt>
          <c:dPt>
            <c:idx val="9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80C-4E38-9CFD-DFCD549FCC39}"/>
              </c:ext>
            </c:extLst>
          </c:dPt>
          <c:dLbls>
            <c:dLbl>
              <c:idx val="1"/>
              <c:layout>
                <c:manualLayout>
                  <c:x val="3.363699884472134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0C-4E38-9CFD-DFCD549FCC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'Orçamento de casamento'!$C$7:$C$16</c:f>
              <c:strCache>
                <c:ptCount val="10"/>
                <c:pt idx="0">
                  <c:v>Roupas</c:v>
                </c:pt>
                <c:pt idx="1">
                  <c:v>Festa</c:v>
                </c:pt>
                <c:pt idx="2">
                  <c:v>Música</c:v>
                </c:pt>
                <c:pt idx="3">
                  <c:v>Impressão</c:v>
                </c:pt>
                <c:pt idx="4">
                  <c:v>Fotografia</c:v>
                </c:pt>
                <c:pt idx="5">
                  <c:v>Decorações</c:v>
                </c:pt>
                <c:pt idx="6">
                  <c:v>Flores</c:v>
                </c:pt>
                <c:pt idx="7">
                  <c:v>Presentes</c:v>
                </c:pt>
                <c:pt idx="8">
                  <c:v>Viagem</c:v>
                </c:pt>
                <c:pt idx="9">
                  <c:v>Outros</c:v>
                </c:pt>
              </c:strCache>
            </c:strRef>
          </c:cat>
          <c:val>
            <c:numRef>
              <c:f>'Orçamento de casamento'!$E$7:$E$16</c:f>
              <c:numCache>
                <c:formatCode>#,##0.00</c:formatCode>
                <c:ptCount val="10"/>
                <c:pt idx="0">
                  <c:v>9770</c:v>
                </c:pt>
                <c:pt idx="1">
                  <c:v>928</c:v>
                </c:pt>
                <c:pt idx="2">
                  <c:v>400</c:v>
                </c:pt>
                <c:pt idx="3">
                  <c:v>870</c:v>
                </c:pt>
                <c:pt idx="4">
                  <c:v>1575</c:v>
                </c:pt>
                <c:pt idx="5">
                  <c:v>720</c:v>
                </c:pt>
                <c:pt idx="6">
                  <c:v>850</c:v>
                </c:pt>
                <c:pt idx="7">
                  <c:v>1075</c:v>
                </c:pt>
                <c:pt idx="8">
                  <c:v>165</c:v>
                </c:pt>
                <c:pt idx="9">
                  <c:v>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80C-4E38-9CFD-DFCD549FCC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5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312208</xdr:colOff>
      <xdr:row>18</xdr:row>
      <xdr:rowOff>0</xdr:rowOff>
    </xdr:from>
    <xdr:to>
      <xdr:col>7</xdr:col>
      <xdr:colOff>0</xdr:colOff>
      <xdr:row>43</xdr:row>
      <xdr:rowOff>10583</xdr:rowOff>
    </xdr:to>
    <xdr:graphicFrame macro="">
      <xdr:nvGraphicFramePr>
        <xdr:cNvPr id="4" name="ResumoDoOrçamentoDeCasamento" descr="Gráfico de pizza que mostra a porcentagem de despesas de cada categori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ResumoDoOrçamento" displayName="ResumoDoOrçamento" ref="C6:F17" totalsRowCount="1" headerRowDxfId="90" totalsRowCellStyle="Total">
  <autoFilter ref="C6:F16" xr:uid="{00000000-0009-0000-0100-00000B000000}"/>
  <tableColumns count="4">
    <tableColumn id="1" xr3:uid="{00000000-0010-0000-0000-000001000000}" name="CATEGORIA" totalsRowLabel="Total de despesas" totalsRowDxfId="89" dataCellStyle="Normal"/>
    <tableColumn id="2" xr3:uid="{00000000-0010-0000-0000-000002000000}" name="ESTIMADO" totalsRowFunction="sum" dataDxfId="88" totalsRowDxfId="87"/>
    <tableColumn id="3" xr3:uid="{00000000-0010-0000-0000-000003000000}" name="REAL" totalsRowFunction="sum" dataDxfId="86" totalsRowDxfId="85"/>
    <tableColumn id="4" xr3:uid="{00000000-0010-0000-0000-000004000000}" name="ACIMA/ABAIXO" totalsRowFunction="sum" dataDxfId="84" totalsRowDxfId="83">
      <calculatedColumnFormula>ResumoDoOrçamento[[#This Row],[ESTIMADO]]-ResumoDoOrçamento[[#This Row],[REAL]]</calculatedColumnFormula>
    </tableColumn>
  </tableColumns>
  <tableStyleInfo name="Resumo do orçamento de casamento" showFirstColumn="1" showLastColumn="0" showRowStripes="0" showColumnStripes="0"/>
  <extLst>
    <ext xmlns:x14="http://schemas.microsoft.com/office/spreadsheetml/2009/9/main" uri="{504A1905-F514-4f6f-8877-14C23A59335A}">
      <x14:table altTextSummary="A categoria, os valores Acima ou Abaixo e o custo real e estimado com bar são atualizados automaticamente nesta tabela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9000000}" name="Viagem" displayName="Viagem" ref="B30:E34" totalsRowCount="1">
  <autoFilter ref="B30:E33" xr:uid="{00000000-0009-0000-0100-00001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CATEGORIA" totalsRowLabel="Total de Viagem/transporte" dataDxfId="15" totalsRowDxfId="14"/>
    <tableColumn id="2" xr3:uid="{00000000-0010-0000-0900-000002000000}" name="ESTIMADO" totalsRowFunction="sum" dataDxfId="13" totalsRowDxfId="12"/>
    <tableColumn id="3" xr3:uid="{00000000-0010-0000-0900-000003000000}" name="REAL" totalsRowFunction="sum" dataDxfId="11" totalsRowDxfId="10"/>
    <tableColumn id="4" xr3:uid="{00000000-0010-0000-0900-000004000000}" name="ACIMA/ABAIXO" totalsRowFunction="sum" dataDxfId="9" totalsRowDxfId="8">
      <calculatedColumnFormula>'Decor-Flores-Presentes-Viagem'!$C31-'Decor-Flores-Presentes-Viagem'!$D31</calculatedColumnFormula>
    </tableColumn>
  </tableColumns>
  <tableStyleInfo name="Orçamento de casamento" showFirstColumn="0" showLastColumn="0" showRowStripes="1" showColumnStripes="0"/>
  <extLst>
    <ext xmlns:x14="http://schemas.microsoft.com/office/spreadsheetml/2009/9/main" uri="{504A1905-F514-4f6f-8877-14C23A59335A}">
      <x14:table altTextSummary="Insira o item da Categoria e os Custos reais e estimados com Viagens e Transportes nesta tabela. Os Valores Acima ou Abaixo e o Total são calculados automaticamente, e o ícone é atualizado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A000000}" name="OutrasDespesas" displayName="OutrasDespesas" ref="B37:E48" totalsRowCount="1">
  <autoFilter ref="B37:E47" xr:uid="{00000000-0009-0000-0100-00001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CATEGORIA" totalsRowLabel="Total de Outras despesas" dataDxfId="7" totalsRowDxfId="6"/>
    <tableColumn id="2" xr3:uid="{00000000-0010-0000-0A00-000002000000}" name="ESTIMADO" totalsRowFunction="sum" dataDxfId="5" totalsRowDxfId="4"/>
    <tableColumn id="3" xr3:uid="{00000000-0010-0000-0A00-000003000000}" name="REAL" totalsRowFunction="sum" dataDxfId="3" totalsRowDxfId="2"/>
    <tableColumn id="4" xr3:uid="{00000000-0010-0000-0A00-000004000000}" name="ACIMA/ABAIXO" totalsRowFunction="sum" dataDxfId="1" totalsRowDxfId="0">
      <calculatedColumnFormula>'Decor-Flores-Presentes-Viagem'!$C38-'Decor-Flores-Presentes-Viagem'!$D38</calculatedColumnFormula>
    </tableColumn>
  </tableColumns>
  <tableStyleInfo name="Orçamento de casamento" showFirstColumn="0" showLastColumn="0" showRowStripes="1" showColumnStripes="0"/>
  <extLst>
    <ext xmlns:x14="http://schemas.microsoft.com/office/spreadsheetml/2009/9/main" uri="{504A1905-F514-4f6f-8877-14C23A59335A}">
      <x14:table altTextSummary="Insira o item da Categoria e os valores de Outras despesas, reais e estimadas, nesta tabela. Os Valores Acima ou Abaixo e o Total são calculados automaticamente, e o ícone é atualizado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Roupas" displayName="Roupas" ref="B2:E16" totalsRowCount="1">
  <autoFilter ref="B2:E15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ATEGORIA" totalsRowLabel="Total de Roupas" dataDxfId="82" totalsRowDxfId="81"/>
    <tableColumn id="2" xr3:uid="{00000000-0010-0000-0100-000002000000}" name="ESTIMADO" totalsRowFunction="sum" dataDxfId="80" totalsRowDxfId="79"/>
    <tableColumn id="3" xr3:uid="{00000000-0010-0000-0100-000003000000}" name="REAL" totalsRowFunction="sum" dataDxfId="78" totalsRowDxfId="77"/>
    <tableColumn id="4" xr3:uid="{00000000-0010-0000-0100-000004000000}" name="ACIMA/ABAIXO" totalsRowFunction="sum" dataDxfId="76" totalsRowDxfId="75">
      <calculatedColumnFormula>'Roupas-Festa-Música-Fotos'!$C3-'Roupas-Festa-Música-Fotos'!$D3</calculatedColumnFormula>
    </tableColumn>
  </tableColumns>
  <tableStyleInfo name="Orçamento de casamento" showFirstColumn="0" showLastColumn="0" showRowStripes="1" showColumnStripes="0"/>
  <extLst>
    <ext xmlns:x14="http://schemas.microsoft.com/office/spreadsheetml/2009/9/main" uri="{504A1905-F514-4f6f-8877-14C23A59335A}">
      <x14:table altTextSummary="Insira o item da Categoria e os Custos reais e estimados com Roupas nesta tabela. Os Valores Acima ou Abaixo e o Total são calculados automaticamente, e o ícone é atualizado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Festa" displayName="Festa" ref="B19:E28" totalsRowCount="1">
  <autoFilter ref="B19:E27" xr:uid="{00000000-0009-0000-0100-00000D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CATEGORIA" totalsRowLabel="Total da Festa" dataDxfId="74" totalsRowDxfId="73"/>
    <tableColumn id="2" xr3:uid="{00000000-0010-0000-0200-000002000000}" name="ESTIMADO" totalsRowFunction="sum" dataDxfId="72" totalsRowDxfId="71"/>
    <tableColumn id="3" xr3:uid="{00000000-0010-0000-0200-000003000000}" name="REAL" totalsRowFunction="sum" dataDxfId="70" totalsRowDxfId="69"/>
    <tableColumn id="4" xr3:uid="{00000000-0010-0000-0200-000004000000}" name="ACIMA/ABAIXO" totalsRowFunction="sum" dataDxfId="68" totalsRowDxfId="67">
      <calculatedColumnFormula>'Roupas-Festa-Música-Fotos'!$C20-'Roupas-Festa-Música-Fotos'!$D20</calculatedColumnFormula>
    </tableColumn>
  </tableColumns>
  <tableStyleInfo name="Orçamento de casamento" showFirstColumn="0" showLastColumn="0" showRowStripes="1" showColumnStripes="0"/>
  <extLst>
    <ext xmlns:x14="http://schemas.microsoft.com/office/spreadsheetml/2009/9/main" uri="{504A1905-F514-4f6f-8877-14C23A59335A}">
      <x14:table altTextSummary="Insira o item da Categoria e os Custos reais e estimados com a Festa, excluindo Entretenimento e Decoração, nesta tabela. Os Valores Acima ou Abaixo e o Total são calculados automaticamente, e o ícone é atualizado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Música" displayName="Música" ref="B32:E35" totalsRowCount="1" totalsRowDxfId="66">
  <autoFilter ref="B32:E34" xr:uid="{00000000-0009-0000-0100-00000E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CATEGORIA" totalsRowLabel="Total de Música/entretenimento" dataDxfId="65" totalsRowDxfId="64"/>
    <tableColumn id="2" xr3:uid="{00000000-0010-0000-0300-000002000000}" name="ESTIMADO" totalsRowFunction="sum" dataDxfId="63" totalsRowDxfId="62"/>
    <tableColumn id="3" xr3:uid="{00000000-0010-0000-0300-000003000000}" name="REAL" totalsRowFunction="sum" dataDxfId="61" totalsRowDxfId="60"/>
    <tableColumn id="4" xr3:uid="{00000000-0010-0000-0300-000004000000}" name="ACIMA/ABAIXO" totalsRowFunction="sum" dataDxfId="59" totalsRowDxfId="58">
      <calculatedColumnFormula>'Roupas-Festa-Música-Fotos'!$C33-'Roupas-Festa-Música-Fotos'!$D33</calculatedColumnFormula>
    </tableColumn>
  </tableColumns>
  <tableStyleInfo name="Orçamento de casamento" showFirstColumn="0" showLastColumn="0" showRowStripes="1" showColumnStripes="0"/>
  <extLst>
    <ext xmlns:x14="http://schemas.microsoft.com/office/spreadsheetml/2009/9/main" uri="{504A1905-F514-4f6f-8877-14C23A59335A}">
      <x14:table altTextSummary="Insira o item da Categoria e os Custos reais e estimados com Música e Entretenimento nesta tabela. Os Valores Acima ou Abaixo e o Total são calculados automaticamente, e o ícone é atualizado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Impressão" displayName="Impressão" ref="B38:E48" totalsRowCount="1" totalsRowDxfId="57">
  <tableColumns count="4">
    <tableColumn id="1" xr3:uid="{00000000-0010-0000-0400-000001000000}" name="CATEGORIA" totalsRowLabel="Total de Impressão/gráfica" dataDxfId="56" totalsRowDxfId="55"/>
    <tableColumn id="2" xr3:uid="{00000000-0010-0000-0400-000002000000}" name="ESTIMADO" totalsRowFunction="sum" dataDxfId="54" totalsRowDxfId="53"/>
    <tableColumn id="3" xr3:uid="{00000000-0010-0000-0400-000003000000}" name="REAL" totalsRowFunction="sum" dataDxfId="52" totalsRowDxfId="51"/>
    <tableColumn id="4" xr3:uid="{00000000-0010-0000-0400-000004000000}" name="ACIMA/ABAIXO" totalsRowFunction="sum" dataDxfId="50" totalsRowDxfId="49">
      <calculatedColumnFormula>'Roupas-Festa-Música-Fotos'!$C39-'Roupas-Festa-Música-Fotos'!$D39</calculatedColumnFormula>
    </tableColumn>
  </tableColumns>
  <tableStyleInfo name="Orçamento de casamento" showFirstColumn="0" showLastColumn="0" showRowStripes="1" showColumnStripes="0"/>
  <extLst>
    <ext xmlns:x14="http://schemas.microsoft.com/office/spreadsheetml/2009/9/main" uri="{504A1905-F514-4f6f-8877-14C23A59335A}">
      <x14:table altTextSummary="Insira o item da Categoria e os Custos reais e estimados com Impressão e Gráfica nesta tabela. Os Valores Acima ou Abaixo e o Total são calculados automaticamente, e o ícone é atualizado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5000000}" name="Fotografia" displayName="Fotografia" ref="B51:E56" totalsRowCount="1" totalsRowDxfId="48">
  <autoFilter ref="B51:E55" xr:uid="{00000000-0009-0000-0100-00001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CATEGORIA" totalsRowLabel="Total de Fotografia" dataDxfId="47" totalsRowDxfId="46"/>
    <tableColumn id="2" xr3:uid="{00000000-0010-0000-0500-000002000000}" name="ESTIMADO" totalsRowFunction="sum" dataDxfId="45" totalsRowDxfId="44"/>
    <tableColumn id="3" xr3:uid="{00000000-0010-0000-0500-000003000000}" name="REAL" totalsRowFunction="sum" dataDxfId="43" totalsRowDxfId="42"/>
    <tableColumn id="4" xr3:uid="{00000000-0010-0000-0500-000004000000}" name="ACIMA/ABAIXO" totalsRowFunction="sum" dataDxfId="41" totalsRowDxfId="40">
      <calculatedColumnFormula>'Roupas-Festa-Música-Fotos'!$C52-'Roupas-Festa-Música-Fotos'!$D52</calculatedColumnFormula>
    </tableColumn>
  </tableColumns>
  <tableStyleInfo name="Orçamento de casamento" showFirstColumn="0" showLastColumn="0" showRowStripes="1" showColumnStripes="0"/>
  <extLst>
    <ext xmlns:x14="http://schemas.microsoft.com/office/spreadsheetml/2009/9/main" uri="{504A1905-F514-4f6f-8877-14C23A59335A}">
      <x14:table altTextSummary="Insira o item da Categoria e os Custos reais e estimados com Fotografias nesta tabela. Os Valores Acima ou Abaixo e o Total são calculados automaticamente, e o ícone é atualizado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6000000}" name="Decorações" displayName="Decorações" ref="B2:E8" totalsRowCount="1">
  <autoFilter ref="B2:E7" xr:uid="{00000000-0009-0000-0100-00001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CATEGORIA" totalsRowLabel="Total de Decoração" dataDxfId="39" totalsRowDxfId="38"/>
    <tableColumn id="2" xr3:uid="{00000000-0010-0000-0600-000002000000}" name="ESTIMADO" totalsRowFunction="sum" dataDxfId="37" totalsRowDxfId="36"/>
    <tableColumn id="3" xr3:uid="{00000000-0010-0000-0600-000003000000}" name="REAL" totalsRowFunction="sum" dataDxfId="35" totalsRowDxfId="34"/>
    <tableColumn id="4" xr3:uid="{00000000-0010-0000-0600-000004000000}" name="ACIMA/ABAIXO" totalsRowFunction="sum" dataDxfId="33" totalsRowDxfId="32">
      <calculatedColumnFormula>'Decor-Flores-Presentes-Viagem'!$C3-'Decor-Flores-Presentes-Viagem'!$D3</calculatedColumnFormula>
    </tableColumn>
  </tableColumns>
  <tableStyleInfo name="Orçamento de casamento" showFirstColumn="0" showLastColumn="0" showRowStripes="1" showColumnStripes="0"/>
  <extLst>
    <ext xmlns:x14="http://schemas.microsoft.com/office/spreadsheetml/2009/9/main" uri="{504A1905-F514-4f6f-8877-14C23A59335A}">
      <x14:table altTextSummary="Insira o item da Categoria e os Custos reais e estimados com Decoração, excluindo flores, nesta tabela. Os Valores Acima ou Abaixo e o Total são calculados automaticamente, e o ícone é atualizado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7000000}" name="Flores" displayName="Flores" ref="B12:E18" totalsRowCount="1">
  <autoFilter ref="B12:E17" xr:uid="{00000000-0009-0000-0100-00001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CATEGORIA" totalsRowLabel="Total de Flores" dataDxfId="31" totalsRowDxfId="30"/>
    <tableColumn id="2" xr3:uid="{00000000-0010-0000-0700-000002000000}" name="ESTIMADO" totalsRowFunction="sum" dataDxfId="29" totalsRowDxfId="28"/>
    <tableColumn id="3" xr3:uid="{00000000-0010-0000-0700-000003000000}" name="REAL" totalsRowFunction="sum" dataDxfId="27" totalsRowDxfId="26"/>
    <tableColumn id="4" xr3:uid="{00000000-0010-0000-0700-000004000000}" name="ACIMA/ABAIXO" totalsRowFunction="sum" dataDxfId="25" totalsRowDxfId="24">
      <calculatedColumnFormula>'Decor-Flores-Presentes-Viagem'!$C13-'Decor-Flores-Presentes-Viagem'!$D13</calculatedColumnFormula>
    </tableColumn>
  </tableColumns>
  <tableStyleInfo name="Orçamento de casamento" showFirstColumn="0" showLastColumn="0" showRowStripes="1" showColumnStripes="0"/>
  <extLst>
    <ext xmlns:x14="http://schemas.microsoft.com/office/spreadsheetml/2009/9/main" uri="{504A1905-F514-4f6f-8877-14C23A59335A}">
      <x14:table altTextSummary="Insira o item da Categoria e os Custos reais e estimados com Flores nesta tabela. Os Valores Acima ou Abaixo e o Total são calculados automaticamente, e o ícone é atualizado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8000000}" name="Presentes" displayName="Presentes" ref="B21:E27" totalsRowCount="1">
  <autoFilter ref="B21:E26" xr:uid="{00000000-0009-0000-0100-00001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CATEGORIA" totalsRowLabel="Total de Presentes" dataDxfId="23" totalsRowDxfId="22"/>
    <tableColumn id="2" xr3:uid="{00000000-0010-0000-0800-000002000000}" name="ESTIMADO" totalsRowFunction="sum" dataDxfId="21" totalsRowDxfId="20"/>
    <tableColumn id="3" xr3:uid="{00000000-0010-0000-0800-000003000000}" name="REAL" totalsRowFunction="sum" dataDxfId="19" totalsRowDxfId="18"/>
    <tableColumn id="4" xr3:uid="{00000000-0010-0000-0800-000004000000}" name="ACIMA/ABAIXO" totalsRowFunction="sum" dataDxfId="17" totalsRowDxfId="16">
      <calculatedColumnFormula>'Decor-Flores-Presentes-Viagem'!$C22-'Decor-Flores-Presentes-Viagem'!$D22</calculatedColumnFormula>
    </tableColumn>
  </tableColumns>
  <tableStyleInfo name="Orçamento de casamento" showFirstColumn="0" showLastColumn="0" showRowStripes="1" showColumnStripes="0"/>
  <extLst>
    <ext xmlns:x14="http://schemas.microsoft.com/office/spreadsheetml/2009/9/main" uri="{504A1905-F514-4f6f-8877-14C23A59335A}">
      <x14:table altTextSummary="Insira o item da Categoria e os Custos reais e estimados com Presentes nesta tabela. Os Valores Acima ou Abaixo e o Total são calculados automaticamente, e o ícone é atualizado"/>
    </ext>
  </extLst>
</table>
</file>

<file path=xl/theme/theme1.xml><?xml version="1.0" encoding="utf-8"?>
<a:theme xmlns:a="http://schemas.openxmlformats.org/drawingml/2006/main" name="Wedding">
  <a:themeElements>
    <a:clrScheme name="Wedding">
      <a:dk1>
        <a:sysClr val="windowText" lastClr="000000"/>
      </a:dk1>
      <a:lt1>
        <a:sysClr val="window" lastClr="FFFFFF"/>
      </a:lt1>
      <a:dk2>
        <a:srgbClr val="142836"/>
      </a:dk2>
      <a:lt2>
        <a:srgbClr val="F0F0F0"/>
      </a:lt2>
      <a:accent1>
        <a:srgbClr val="72CD9F"/>
      </a:accent1>
      <a:accent2>
        <a:srgbClr val="B6CA72"/>
      </a:accent2>
      <a:accent3>
        <a:srgbClr val="CEA273"/>
      </a:accent3>
      <a:accent4>
        <a:srgbClr val="F5A54C"/>
      </a:accent4>
      <a:accent5>
        <a:srgbClr val="CDAFDF"/>
      </a:accent5>
      <a:accent6>
        <a:srgbClr val="DB6D78"/>
      </a:accent6>
      <a:hlink>
        <a:srgbClr val="739BD4"/>
      </a:hlink>
      <a:folHlink>
        <a:srgbClr val="CDAFDF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C9579-7B9D-4945-89C6-776A7F8461C7}">
  <sheetPr>
    <tabColor theme="4" tint="-0.249977111117893"/>
  </sheetPr>
  <dimension ref="B1:B7"/>
  <sheetViews>
    <sheetView showGridLines="0" tabSelected="1" workbookViewId="0">
      <selection activeCell="F6" sqref="F6"/>
    </sheetView>
  </sheetViews>
  <sheetFormatPr defaultRowHeight="12.75" x14ac:dyDescent="0.2"/>
  <cols>
    <col min="1" max="1" width="2.7109375" customWidth="1"/>
    <col min="2" max="2" width="85" customWidth="1"/>
    <col min="3" max="3" width="2.7109375" customWidth="1"/>
  </cols>
  <sheetData>
    <row r="1" spans="2:2" ht="30" customHeight="1" x14ac:dyDescent="0.2">
      <c r="B1" s="21" t="s">
        <v>0</v>
      </c>
    </row>
    <row r="2" spans="2:2" ht="30" customHeight="1" x14ac:dyDescent="0.2">
      <c r="B2" s="19" t="s">
        <v>1</v>
      </c>
    </row>
    <row r="3" spans="2:2" ht="30" customHeight="1" x14ac:dyDescent="0.2">
      <c r="B3" s="19" t="s">
        <v>128</v>
      </c>
    </row>
    <row r="4" spans="2:2" ht="30" customHeight="1" x14ac:dyDescent="0.2">
      <c r="B4" s="19" t="s">
        <v>2</v>
      </c>
    </row>
    <row r="5" spans="2:2" ht="30" customHeight="1" x14ac:dyDescent="0.2">
      <c r="B5" s="20" t="s">
        <v>3</v>
      </c>
    </row>
    <row r="6" spans="2:2" ht="57" customHeight="1" x14ac:dyDescent="0.2">
      <c r="B6" s="19" t="s">
        <v>4</v>
      </c>
    </row>
    <row r="7" spans="2:2" ht="41.25" customHeight="1" x14ac:dyDescent="0.2">
      <c r="B7" s="19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G44"/>
  <sheetViews>
    <sheetView showGridLines="0" zoomScaleNormal="100" zoomScaleSheetLayoutView="50" workbookViewId="0"/>
  </sheetViews>
  <sheetFormatPr defaultRowHeight="12.75" x14ac:dyDescent="0.2"/>
  <cols>
    <col min="1" max="1" width="4.7109375" style="15" customWidth="1"/>
    <col min="2" max="2" width="4.7109375" customWidth="1"/>
    <col min="3" max="3" width="26.7109375" customWidth="1"/>
    <col min="4" max="6" width="19.7109375" customWidth="1"/>
    <col min="7" max="8" width="4.7109375" customWidth="1"/>
  </cols>
  <sheetData>
    <row r="1" spans="1:7" s="2" customFormat="1" ht="41.25" customHeight="1" x14ac:dyDescent="0.25">
      <c r="A1" s="12" t="s">
        <v>129</v>
      </c>
      <c r="B1" s="6"/>
      <c r="C1" s="23" t="s">
        <v>9</v>
      </c>
      <c r="D1" s="5"/>
      <c r="E1" s="6"/>
      <c r="F1" s="6"/>
      <c r="G1" s="6"/>
    </row>
    <row r="2" spans="1:7" ht="30.75" customHeight="1" x14ac:dyDescent="0.25">
      <c r="A2" s="13" t="s">
        <v>130</v>
      </c>
      <c r="B2" s="5"/>
      <c r="C2" s="34">
        <f ca="1">TODAY()+365</f>
        <v>44135</v>
      </c>
      <c r="D2" s="22" t="s">
        <v>24</v>
      </c>
      <c r="E2" s="8">
        <f ca="1">C2-TODAY()</f>
        <v>365</v>
      </c>
      <c r="F2" s="24"/>
      <c r="G2" s="7"/>
    </row>
    <row r="3" spans="1:7" s="1" customFormat="1" ht="14.25" customHeight="1" x14ac:dyDescent="0.2">
      <c r="A3" s="13" t="s">
        <v>6</v>
      </c>
      <c r="B3" s="4"/>
      <c r="C3" s="42" t="s">
        <v>10</v>
      </c>
      <c r="D3" s="42"/>
      <c r="E3" s="42"/>
      <c r="F3" s="42"/>
      <c r="G3" s="3"/>
    </row>
    <row r="4" spans="1:7" s="1" customFormat="1" ht="14.25" customHeight="1" x14ac:dyDescent="0.2">
      <c r="A4" s="14"/>
      <c r="B4" s="4"/>
      <c r="C4" s="42"/>
      <c r="D4" s="42"/>
      <c r="E4" s="42"/>
      <c r="F4" s="42"/>
      <c r="G4" s="3"/>
    </row>
    <row r="5" spans="1:7" s="1" customFormat="1" ht="37.5" customHeight="1" x14ac:dyDescent="0.2">
      <c r="A5" s="14"/>
      <c r="B5" s="4"/>
      <c r="C5" s="42"/>
      <c r="D5" s="42"/>
      <c r="E5" s="42"/>
      <c r="F5" s="42"/>
      <c r="G5" s="3"/>
    </row>
    <row r="6" spans="1:7" s="1" customFormat="1" ht="15" customHeight="1" x14ac:dyDescent="0.2">
      <c r="A6" s="13" t="s">
        <v>7</v>
      </c>
      <c r="B6" s="4"/>
      <c r="C6" s="31" t="s">
        <v>11</v>
      </c>
      <c r="D6" s="31" t="s">
        <v>25</v>
      </c>
      <c r="E6" s="31" t="s">
        <v>26</v>
      </c>
      <c r="F6" s="31" t="s">
        <v>27</v>
      </c>
      <c r="G6" s="3"/>
    </row>
    <row r="7" spans="1:7" s="1" customFormat="1" ht="15" customHeight="1" x14ac:dyDescent="0.2">
      <c r="A7" s="14"/>
      <c r="B7" s="4"/>
      <c r="C7" t="s">
        <v>12</v>
      </c>
      <c r="D7" s="35">
        <f>Total_de_Roupas_est</f>
        <v>9490</v>
      </c>
      <c r="E7" s="35">
        <f>Total_de_Roupas_real</f>
        <v>9770</v>
      </c>
      <c r="F7" s="35">
        <f>ResumoDoOrçamento[[#This Row],[ESTIMADO]]-ResumoDoOrçamento[[#This Row],[REAL]]</f>
        <v>-280</v>
      </c>
      <c r="G7" s="3"/>
    </row>
    <row r="8" spans="1:7" ht="15" customHeight="1" x14ac:dyDescent="0.2">
      <c r="B8" s="3"/>
      <c r="C8" t="s">
        <v>13</v>
      </c>
      <c r="D8" s="35">
        <f>Total_da_Festa_est</f>
        <v>1050</v>
      </c>
      <c r="E8" s="35">
        <f>Total_da_Festa_real</f>
        <v>928</v>
      </c>
      <c r="F8" s="35">
        <f>ResumoDoOrçamento[[#This Row],[ESTIMADO]]-ResumoDoOrçamento[[#This Row],[REAL]]</f>
        <v>122</v>
      </c>
      <c r="G8" s="3"/>
    </row>
    <row r="9" spans="1:7" ht="15" customHeight="1" x14ac:dyDescent="0.2">
      <c r="B9" s="3"/>
      <c r="C9" t="s">
        <v>14</v>
      </c>
      <c r="D9" s="35">
        <f>Total_de_Música_entretenimento_est</f>
        <v>600</v>
      </c>
      <c r="E9" s="35">
        <f>Total_de_Música_entretenimento_real</f>
        <v>400</v>
      </c>
      <c r="F9" s="35">
        <f>ResumoDoOrçamento[[#This Row],[ESTIMADO]]-ResumoDoOrçamento[[#This Row],[REAL]]</f>
        <v>200</v>
      </c>
      <c r="G9" s="3"/>
    </row>
    <row r="10" spans="1:7" ht="15" customHeight="1" x14ac:dyDescent="0.2">
      <c r="B10" s="3"/>
      <c r="C10" t="s">
        <v>15</v>
      </c>
      <c r="D10" s="35">
        <f>Total_de_Impressão_gráfica_est</f>
        <v>935</v>
      </c>
      <c r="E10" s="35">
        <f>Total_de_Impressão_gráfica_real</f>
        <v>870</v>
      </c>
      <c r="F10" s="35">
        <f>ResumoDoOrçamento[[#This Row],[ESTIMADO]]-ResumoDoOrçamento[[#This Row],[REAL]]</f>
        <v>65</v>
      </c>
      <c r="G10" s="3"/>
    </row>
    <row r="11" spans="1:7" ht="15" customHeight="1" x14ac:dyDescent="0.2">
      <c r="B11" s="3"/>
      <c r="C11" t="s">
        <v>16</v>
      </c>
      <c r="D11" s="35">
        <f>Total_de_Fotografia_est</f>
        <v>1625</v>
      </c>
      <c r="E11" s="35">
        <f>Total_de_Fotografia_real</f>
        <v>1575</v>
      </c>
      <c r="F11" s="35">
        <f>ResumoDoOrçamento[[#This Row],[ESTIMADO]]-ResumoDoOrçamento[[#This Row],[REAL]]</f>
        <v>50</v>
      </c>
      <c r="G11" s="3"/>
    </row>
    <row r="12" spans="1:7" ht="15" customHeight="1" x14ac:dyDescent="0.2">
      <c r="B12" s="3"/>
      <c r="C12" t="s">
        <v>17</v>
      </c>
      <c r="D12" s="35">
        <f>Total_de_Decoração_est</f>
        <v>700</v>
      </c>
      <c r="E12" s="35">
        <f>Total_de_Decoração_real</f>
        <v>720</v>
      </c>
      <c r="F12" s="35">
        <f>ResumoDoOrçamento[[#This Row],[ESTIMADO]]-ResumoDoOrçamento[[#This Row],[REAL]]</f>
        <v>-20</v>
      </c>
      <c r="G12" s="3"/>
    </row>
    <row r="13" spans="1:7" ht="15" customHeight="1" x14ac:dyDescent="0.2">
      <c r="B13" s="3"/>
      <c r="C13" t="s">
        <v>18</v>
      </c>
      <c r="D13" s="35">
        <f>Total_de_Flores_est</f>
        <v>900</v>
      </c>
      <c r="E13" s="35">
        <f>Total_de_Flores_real</f>
        <v>850</v>
      </c>
      <c r="F13" s="35">
        <f>ResumoDoOrçamento[[#This Row],[ESTIMADO]]-ResumoDoOrçamento[[#This Row],[REAL]]</f>
        <v>50</v>
      </c>
      <c r="G13" s="3"/>
    </row>
    <row r="14" spans="1:7" ht="15" customHeight="1" x14ac:dyDescent="0.2">
      <c r="B14" s="3"/>
      <c r="C14" t="s">
        <v>19</v>
      </c>
      <c r="D14" s="35">
        <f>Total_de_Presentes_est</f>
        <v>1345</v>
      </c>
      <c r="E14" s="35">
        <f>Total_de_Presentes_real</f>
        <v>1075</v>
      </c>
      <c r="F14" s="35">
        <f>ResumoDoOrçamento[[#This Row],[ESTIMADO]]-ResumoDoOrçamento[[#This Row],[REAL]]</f>
        <v>270</v>
      </c>
      <c r="G14" s="3"/>
    </row>
    <row r="15" spans="1:7" ht="15" customHeight="1" x14ac:dyDescent="0.2">
      <c r="B15" s="3"/>
      <c r="C15" t="s">
        <v>20</v>
      </c>
      <c r="D15" s="35">
        <f>Total_de_Viagem_transporte_est</f>
        <v>100</v>
      </c>
      <c r="E15" s="35">
        <f>Total_de_Viagem_transporte_real</f>
        <v>165</v>
      </c>
      <c r="F15" s="35">
        <f>ResumoDoOrçamento[[#This Row],[ESTIMADO]]-ResumoDoOrçamento[[#This Row],[REAL]]</f>
        <v>-65</v>
      </c>
      <c r="G15" s="3"/>
    </row>
    <row r="16" spans="1:7" ht="15" customHeight="1" x14ac:dyDescent="0.2">
      <c r="B16" s="3"/>
      <c r="C16" t="s">
        <v>21</v>
      </c>
      <c r="D16" s="35">
        <f>Total_de_Outras_despesas_est</f>
        <v>885</v>
      </c>
      <c r="E16" s="35">
        <f>Total_de_Outras_despesas_real</f>
        <v>1021</v>
      </c>
      <c r="F16" s="35">
        <f>ResumoDoOrçamento[[#This Row],[ESTIMADO]]-ResumoDoOrçamento[[#This Row],[REAL]]</f>
        <v>-136</v>
      </c>
      <c r="G16" s="25"/>
    </row>
    <row r="17" spans="1:7" ht="15" customHeight="1" x14ac:dyDescent="0.2">
      <c r="B17" s="3"/>
      <c r="C17" s="30" t="s">
        <v>22</v>
      </c>
      <c r="D17" s="36">
        <f>SUBTOTAL(109,ResumoDoOrçamento[ESTIMADO])</f>
        <v>17630</v>
      </c>
      <c r="E17" s="37">
        <f>SUBTOTAL(109,ResumoDoOrçamento[REAL])</f>
        <v>17374</v>
      </c>
      <c r="F17" s="37">
        <f>SUBTOTAL(109,ResumoDoOrçamento[ACIMA/ABAIXO])</f>
        <v>256</v>
      </c>
      <c r="G17" s="26"/>
    </row>
    <row r="18" spans="1:7" ht="15" customHeight="1" x14ac:dyDescent="0.2">
      <c r="B18" s="3"/>
      <c r="C18" s="3"/>
      <c r="D18" s="3"/>
      <c r="E18" s="3"/>
      <c r="F18" s="3"/>
      <c r="G18" s="26"/>
    </row>
    <row r="19" spans="1:7" ht="15" customHeight="1" x14ac:dyDescent="0.2">
      <c r="A19" s="13" t="s">
        <v>8</v>
      </c>
      <c r="B19" s="3"/>
      <c r="C19" s="43" t="s">
        <v>23</v>
      </c>
      <c r="D19" s="43"/>
      <c r="E19" s="43"/>
      <c r="F19" s="43"/>
      <c r="G19" s="3"/>
    </row>
    <row r="20" spans="1:7" ht="15" customHeight="1" x14ac:dyDescent="0.2">
      <c r="B20" s="3"/>
      <c r="C20" s="43"/>
      <c r="D20" s="43"/>
      <c r="E20" s="43"/>
      <c r="F20" s="43"/>
      <c r="G20" s="3"/>
    </row>
    <row r="21" spans="1:7" ht="15" customHeight="1" x14ac:dyDescent="0.2">
      <c r="B21" s="3"/>
      <c r="C21" s="43"/>
      <c r="D21" s="43"/>
      <c r="E21" s="43"/>
      <c r="F21" s="43"/>
      <c r="G21" s="3"/>
    </row>
    <row r="22" spans="1:7" ht="15" customHeight="1" x14ac:dyDescent="0.2">
      <c r="B22" s="3"/>
      <c r="C22" s="43"/>
      <c r="D22" s="43"/>
      <c r="E22" s="43"/>
      <c r="F22" s="43"/>
      <c r="G22" s="3"/>
    </row>
    <row r="23" spans="1:7" ht="15" customHeight="1" x14ac:dyDescent="0.2">
      <c r="B23" s="3"/>
      <c r="C23" s="43"/>
      <c r="D23" s="43"/>
      <c r="E23" s="43"/>
      <c r="F23" s="43"/>
      <c r="G23" s="3"/>
    </row>
    <row r="24" spans="1:7" ht="15" customHeight="1" x14ac:dyDescent="0.2">
      <c r="B24" s="3"/>
      <c r="C24" s="43"/>
      <c r="D24" s="43"/>
      <c r="E24" s="43"/>
      <c r="F24" s="43"/>
      <c r="G24" s="3"/>
    </row>
    <row r="25" spans="1:7" ht="15" customHeight="1" x14ac:dyDescent="0.2">
      <c r="B25" s="3"/>
      <c r="C25" s="43"/>
      <c r="D25" s="43"/>
      <c r="E25" s="43"/>
      <c r="F25" s="43"/>
      <c r="G25" s="3"/>
    </row>
    <row r="26" spans="1:7" ht="15" customHeight="1" x14ac:dyDescent="0.2">
      <c r="B26" s="3"/>
      <c r="C26" s="43"/>
      <c r="D26" s="43"/>
      <c r="E26" s="43"/>
      <c r="F26" s="43"/>
      <c r="G26" s="3"/>
    </row>
    <row r="27" spans="1:7" ht="15" customHeight="1" x14ac:dyDescent="0.2">
      <c r="B27" s="3"/>
      <c r="C27" s="43"/>
      <c r="D27" s="43"/>
      <c r="E27" s="43"/>
      <c r="F27" s="43"/>
      <c r="G27" s="27"/>
    </row>
    <row r="28" spans="1:7" ht="15" customHeight="1" x14ac:dyDescent="0.2">
      <c r="B28" s="3"/>
      <c r="C28" s="43"/>
      <c r="D28" s="43"/>
      <c r="E28" s="43"/>
      <c r="F28" s="43"/>
      <c r="G28" s="3"/>
    </row>
    <row r="29" spans="1:7" ht="15" customHeight="1" x14ac:dyDescent="0.2">
      <c r="B29" s="3"/>
      <c r="C29" s="43"/>
      <c r="D29" s="43"/>
      <c r="E29" s="43"/>
      <c r="F29" s="43"/>
      <c r="G29" s="3"/>
    </row>
    <row r="30" spans="1:7" ht="15" customHeight="1" x14ac:dyDescent="0.2">
      <c r="B30" s="3"/>
      <c r="C30" s="43"/>
      <c r="D30" s="43"/>
      <c r="E30" s="43"/>
      <c r="F30" s="43"/>
      <c r="G30" s="3"/>
    </row>
    <row r="31" spans="1:7" ht="15" customHeight="1" x14ac:dyDescent="0.2">
      <c r="B31" s="3"/>
      <c r="C31" s="43"/>
      <c r="D31" s="43"/>
      <c r="E31" s="43"/>
      <c r="F31" s="43"/>
      <c r="G31" s="3"/>
    </row>
    <row r="32" spans="1:7" ht="15" customHeight="1" x14ac:dyDescent="0.2">
      <c r="B32" s="3"/>
      <c r="C32" s="43"/>
      <c r="D32" s="43"/>
      <c r="E32" s="43"/>
      <c r="F32" s="43"/>
      <c r="G32" s="3"/>
    </row>
    <row r="33" spans="2:7" ht="15" customHeight="1" x14ac:dyDescent="0.2">
      <c r="B33" s="3"/>
      <c r="C33" s="43"/>
      <c r="D33" s="43"/>
      <c r="E33" s="43"/>
      <c r="F33" s="43"/>
      <c r="G33" s="3"/>
    </row>
    <row r="34" spans="2:7" ht="15" customHeight="1" x14ac:dyDescent="0.2">
      <c r="B34" s="3"/>
      <c r="C34" s="43"/>
      <c r="D34" s="43"/>
      <c r="E34" s="43"/>
      <c r="F34" s="43"/>
      <c r="G34" s="3"/>
    </row>
    <row r="35" spans="2:7" ht="15" customHeight="1" x14ac:dyDescent="0.2">
      <c r="B35" s="3"/>
      <c r="C35" s="43"/>
      <c r="D35" s="43"/>
      <c r="E35" s="43"/>
      <c r="F35" s="43"/>
      <c r="G35" s="27"/>
    </row>
    <row r="36" spans="2:7" ht="15" customHeight="1" x14ac:dyDescent="0.2">
      <c r="B36" s="3"/>
      <c r="C36" s="43"/>
      <c r="D36" s="43"/>
      <c r="E36" s="43"/>
      <c r="F36" s="43"/>
      <c r="G36" s="3"/>
    </row>
    <row r="37" spans="2:7" ht="15" customHeight="1" x14ac:dyDescent="0.2">
      <c r="B37" s="3"/>
      <c r="C37" s="43"/>
      <c r="D37" s="43"/>
      <c r="E37" s="43"/>
      <c r="F37" s="43"/>
      <c r="G37" s="3"/>
    </row>
    <row r="38" spans="2:7" ht="15" customHeight="1" x14ac:dyDescent="0.2">
      <c r="B38" s="3"/>
      <c r="C38" s="43"/>
      <c r="D38" s="43"/>
      <c r="E38" s="43"/>
      <c r="F38" s="43"/>
      <c r="G38" s="3"/>
    </row>
    <row r="39" spans="2:7" ht="15" customHeight="1" x14ac:dyDescent="0.2">
      <c r="B39" s="3"/>
      <c r="C39" s="43"/>
      <c r="D39" s="43"/>
      <c r="E39" s="43"/>
      <c r="F39" s="43"/>
      <c r="G39" s="3"/>
    </row>
    <row r="40" spans="2:7" ht="15" customHeight="1" x14ac:dyDescent="0.2">
      <c r="B40" s="3"/>
      <c r="C40" s="43"/>
      <c r="D40" s="43"/>
      <c r="E40" s="43"/>
      <c r="F40" s="43"/>
      <c r="G40" s="3"/>
    </row>
    <row r="41" spans="2:7" ht="15" customHeight="1" x14ac:dyDescent="0.2">
      <c r="B41" s="3"/>
      <c r="C41" s="43"/>
      <c r="D41" s="43"/>
      <c r="E41" s="43"/>
      <c r="F41" s="43"/>
      <c r="G41" s="3"/>
    </row>
    <row r="42" spans="2:7" ht="15" customHeight="1" x14ac:dyDescent="0.2">
      <c r="B42" s="3"/>
      <c r="C42" s="43"/>
      <c r="D42" s="43"/>
      <c r="E42" s="43"/>
      <c r="F42" s="43"/>
      <c r="G42" s="3"/>
    </row>
    <row r="43" spans="2:7" ht="15" customHeight="1" x14ac:dyDescent="0.2">
      <c r="B43" s="3"/>
      <c r="C43" s="43"/>
      <c r="D43" s="43"/>
      <c r="E43" s="43"/>
      <c r="F43" s="43"/>
      <c r="G43" s="3"/>
    </row>
    <row r="44" spans="2:7" ht="15" customHeight="1" x14ac:dyDescent="0.2">
      <c r="B44" s="3"/>
      <c r="C44" s="3"/>
      <c r="D44" s="3"/>
      <c r="E44" s="3"/>
      <c r="F44" s="3"/>
      <c r="G44" s="3"/>
    </row>
  </sheetData>
  <mergeCells count="2">
    <mergeCell ref="C3:F5"/>
    <mergeCell ref="C19:F43"/>
  </mergeCells>
  <phoneticPr fontId="2" type="noConversion"/>
  <conditionalFormatting sqref="F7:G16">
    <cfRule type="dataBar" priority="15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{E9299B05-310B-472D-BE31-5920E21F680D}</x14:id>
        </ext>
      </extLst>
    </cfRule>
  </conditionalFormatting>
  <printOptions horizontalCentered="1" verticalCentered="1"/>
  <pageMargins left="0.25" right="0.25" top="0.75" bottom="0.75" header="0.3" footer="0.3"/>
  <pageSetup paperSize="9" fitToWidth="0" orientation="portrait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299B05-310B-472D-BE31-5920E21F680D}">
            <x14:dataBar minLength="0" maxLength="100" axisPosition="middle">
              <x14:cfvo type="autoMin"/>
              <x14:cfvo type="autoMax"/>
              <x14:negativeFillColor theme="0" tint="-0.249977111117893"/>
              <x14:axisColor theme="7" tint="0.249977111117893"/>
            </x14:dataBar>
          </x14:cfRule>
          <xm:sqref>F7:G16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F56"/>
  <sheetViews>
    <sheetView showGridLines="0" zoomScaleNormal="100" workbookViewId="0"/>
  </sheetViews>
  <sheetFormatPr defaultRowHeight="15" customHeight="1" x14ac:dyDescent="0.2"/>
  <cols>
    <col min="1" max="1" width="4.7109375" style="15" customWidth="1"/>
    <col min="2" max="2" width="29.85546875" style="11" bestFit="1" customWidth="1"/>
    <col min="3" max="5" width="19.7109375" customWidth="1"/>
    <col min="6" max="6" width="4.7109375" customWidth="1"/>
  </cols>
  <sheetData>
    <row r="1" spans="1:6" ht="30" customHeight="1" x14ac:dyDescent="0.2">
      <c r="A1" s="17" t="s">
        <v>131</v>
      </c>
      <c r="B1" s="9" t="s">
        <v>12</v>
      </c>
      <c r="C1" s="28"/>
      <c r="F1" t="s">
        <v>82</v>
      </c>
    </row>
    <row r="2" spans="1:6" ht="15" customHeight="1" x14ac:dyDescent="0.2">
      <c r="A2" s="29" t="s">
        <v>28</v>
      </c>
      <c r="B2" t="s">
        <v>11</v>
      </c>
      <c r="C2" t="s">
        <v>25</v>
      </c>
      <c r="D2" t="s">
        <v>26</v>
      </c>
      <c r="E2" t="s">
        <v>27</v>
      </c>
      <c r="F2" t="s">
        <v>82</v>
      </c>
    </row>
    <row r="3" spans="1:6" ht="15" customHeight="1" x14ac:dyDescent="0.2">
      <c r="B3" s="10" t="s">
        <v>37</v>
      </c>
      <c r="C3" s="38">
        <v>1500</v>
      </c>
      <c r="D3" s="38">
        <v>1500</v>
      </c>
      <c r="E3" s="38">
        <f>'Roupas-Festa-Música-Fotos'!$C3-'Roupas-Festa-Música-Fotos'!$D3</f>
        <v>0</v>
      </c>
    </row>
    <row r="4" spans="1:6" ht="15" customHeight="1" x14ac:dyDescent="0.2">
      <c r="B4" s="10" t="s">
        <v>38</v>
      </c>
      <c r="C4" s="38">
        <v>2000</v>
      </c>
      <c r="D4" s="38">
        <v>2300</v>
      </c>
      <c r="E4" s="38">
        <f>'Roupas-Festa-Música-Fotos'!$C4-'Roupas-Festa-Música-Fotos'!$D4</f>
        <v>-300</v>
      </c>
    </row>
    <row r="5" spans="1:6" ht="15" customHeight="1" x14ac:dyDescent="0.2">
      <c r="B5" s="10" t="s">
        <v>39</v>
      </c>
      <c r="C5" s="38">
        <v>3000</v>
      </c>
      <c r="D5" s="38">
        <v>2750</v>
      </c>
      <c r="E5" s="38">
        <f>'Roupas-Festa-Música-Fotos'!$C5-'Roupas-Festa-Música-Fotos'!$D5</f>
        <v>250</v>
      </c>
    </row>
    <row r="6" spans="1:6" ht="15" customHeight="1" x14ac:dyDescent="0.2">
      <c r="B6" s="10" t="s">
        <v>40</v>
      </c>
      <c r="C6" s="38">
        <v>500</v>
      </c>
      <c r="D6" s="38">
        <v>500</v>
      </c>
      <c r="E6" s="38">
        <f>'Roupas-Festa-Música-Fotos'!$C6-'Roupas-Festa-Música-Fotos'!$D6</f>
        <v>0</v>
      </c>
    </row>
    <row r="7" spans="1:6" ht="15" customHeight="1" x14ac:dyDescent="0.2">
      <c r="B7" s="10" t="s">
        <v>41</v>
      </c>
      <c r="C7" s="38">
        <v>350</v>
      </c>
      <c r="D7" s="38">
        <v>300</v>
      </c>
      <c r="E7" s="38">
        <f>'Roupas-Festa-Música-Fotos'!$C7-'Roupas-Festa-Música-Fotos'!$D7</f>
        <v>50</v>
      </c>
    </row>
    <row r="8" spans="1:6" ht="15" customHeight="1" x14ac:dyDescent="0.2">
      <c r="B8" s="10" t="s">
        <v>42</v>
      </c>
      <c r="C8" s="38">
        <v>400</v>
      </c>
      <c r="D8" s="38">
        <v>550</v>
      </c>
      <c r="E8" s="38">
        <f>'Roupas-Festa-Música-Fotos'!$C8-'Roupas-Festa-Música-Fotos'!$D8</f>
        <v>-150</v>
      </c>
    </row>
    <row r="9" spans="1:6" ht="15" customHeight="1" x14ac:dyDescent="0.2">
      <c r="B9" s="10" t="s">
        <v>43</v>
      </c>
      <c r="C9" s="38">
        <v>20</v>
      </c>
      <c r="D9" s="38">
        <v>20</v>
      </c>
      <c r="E9" s="38">
        <f>'Roupas-Festa-Música-Fotos'!$C9-'Roupas-Festa-Música-Fotos'!$D9</f>
        <v>0</v>
      </c>
    </row>
    <row r="10" spans="1:6" ht="15" customHeight="1" x14ac:dyDescent="0.2">
      <c r="B10" s="10" t="s">
        <v>44</v>
      </c>
      <c r="C10" s="38">
        <v>300</v>
      </c>
      <c r="D10" s="38">
        <v>250</v>
      </c>
      <c r="E10" s="38">
        <f>'Roupas-Festa-Música-Fotos'!$C10-'Roupas-Festa-Música-Fotos'!$D10</f>
        <v>50</v>
      </c>
    </row>
    <row r="11" spans="1:6" ht="15" customHeight="1" x14ac:dyDescent="0.2">
      <c r="B11" s="10" t="s">
        <v>45</v>
      </c>
      <c r="C11" s="38">
        <v>300</v>
      </c>
      <c r="D11" s="38">
        <v>350</v>
      </c>
      <c r="E11" s="38">
        <f>'Roupas-Festa-Música-Fotos'!$C11-'Roupas-Festa-Música-Fotos'!$D11</f>
        <v>-50</v>
      </c>
    </row>
    <row r="12" spans="1:6" ht="15" customHeight="1" x14ac:dyDescent="0.2">
      <c r="B12" s="10" t="s">
        <v>46</v>
      </c>
      <c r="C12" s="38">
        <v>500</v>
      </c>
      <c r="D12" s="38">
        <v>500</v>
      </c>
      <c r="E12" s="38">
        <f>'Roupas-Festa-Música-Fotos'!$C12-'Roupas-Festa-Música-Fotos'!$D12</f>
        <v>0</v>
      </c>
    </row>
    <row r="13" spans="1:6" ht="15" customHeight="1" x14ac:dyDescent="0.2">
      <c r="B13" s="10" t="s">
        <v>47</v>
      </c>
      <c r="C13" s="38">
        <v>200</v>
      </c>
      <c r="D13" s="38">
        <v>175</v>
      </c>
      <c r="E13" s="38">
        <f>'Roupas-Festa-Música-Fotos'!$C13-'Roupas-Festa-Música-Fotos'!$D13</f>
        <v>25</v>
      </c>
    </row>
    <row r="14" spans="1:6" ht="15" customHeight="1" x14ac:dyDescent="0.2">
      <c r="B14" s="10" t="s">
        <v>48</v>
      </c>
      <c r="C14" s="38">
        <v>400</v>
      </c>
      <c r="D14" s="38">
        <v>550</v>
      </c>
      <c r="E14" s="38">
        <f>'Roupas-Festa-Música-Fotos'!$C14-'Roupas-Festa-Música-Fotos'!$D14</f>
        <v>-150</v>
      </c>
    </row>
    <row r="15" spans="1:6" ht="15" customHeight="1" x14ac:dyDescent="0.2">
      <c r="A15" s="18"/>
      <c r="B15" s="10" t="s">
        <v>49</v>
      </c>
      <c r="C15" s="38">
        <v>20</v>
      </c>
      <c r="D15" s="38">
        <v>25</v>
      </c>
      <c r="E15" s="38">
        <f>'Roupas-Festa-Música-Fotos'!$C15-'Roupas-Festa-Música-Fotos'!$D15</f>
        <v>-5</v>
      </c>
    </row>
    <row r="16" spans="1:6" ht="15" customHeight="1" x14ac:dyDescent="0.2">
      <c r="A16" s="17"/>
      <c r="B16" t="s">
        <v>50</v>
      </c>
      <c r="C16" s="39">
        <f>SUBTOTAL(109,Roupas[ESTIMADO])</f>
        <v>9490</v>
      </c>
      <c r="D16" s="39">
        <f>SUBTOTAL(109,Roupas[REAL])</f>
        <v>9770</v>
      </c>
      <c r="E16" s="39">
        <f>SUBTOTAL(109,Roupas[ACIMA/ABAIXO])</f>
        <v>-280</v>
      </c>
    </row>
    <row r="17" spans="1:5" ht="15" customHeight="1" x14ac:dyDescent="0.2">
      <c r="A17" s="17"/>
      <c r="B17" s="45"/>
      <c r="C17" s="45"/>
      <c r="D17" s="45"/>
      <c r="E17" s="45"/>
    </row>
    <row r="18" spans="1:5" ht="15" customHeight="1" x14ac:dyDescent="0.2">
      <c r="A18" s="13" t="s">
        <v>29</v>
      </c>
      <c r="B18" s="9" t="s">
        <v>51</v>
      </c>
      <c r="C18" s="28"/>
    </row>
    <row r="19" spans="1:5" ht="15" customHeight="1" x14ac:dyDescent="0.2">
      <c r="A19" s="13" t="s">
        <v>30</v>
      </c>
      <c r="B19" t="s">
        <v>11</v>
      </c>
      <c r="C19" t="s">
        <v>25</v>
      </c>
      <c r="D19" t="s">
        <v>26</v>
      </c>
      <c r="E19" t="s">
        <v>27</v>
      </c>
    </row>
    <row r="20" spans="1:5" ht="15" customHeight="1" x14ac:dyDescent="0.2">
      <c r="B20" s="10" t="s">
        <v>52</v>
      </c>
      <c r="C20" s="38">
        <v>200</v>
      </c>
      <c r="D20" s="38">
        <v>150</v>
      </c>
      <c r="E20" s="38">
        <f>'Roupas-Festa-Música-Fotos'!$C20-'Roupas-Festa-Música-Fotos'!$D20</f>
        <v>50</v>
      </c>
    </row>
    <row r="21" spans="1:5" ht="15" customHeight="1" x14ac:dyDescent="0.2">
      <c r="B21" s="10" t="s">
        <v>53</v>
      </c>
      <c r="C21" s="38">
        <v>100</v>
      </c>
      <c r="D21" s="38">
        <v>50</v>
      </c>
      <c r="E21" s="38">
        <f>'Roupas-Festa-Música-Fotos'!$C21-'Roupas-Festa-Música-Fotos'!$D21</f>
        <v>50</v>
      </c>
    </row>
    <row r="22" spans="1:5" ht="15" customHeight="1" x14ac:dyDescent="0.2">
      <c r="B22" s="10" t="s">
        <v>54</v>
      </c>
      <c r="C22" s="38">
        <v>0</v>
      </c>
      <c r="D22" s="38">
        <v>0</v>
      </c>
      <c r="E22" s="38">
        <f>'Roupas-Festa-Música-Fotos'!$C22-'Roupas-Festa-Música-Fotos'!$D22</f>
        <v>0</v>
      </c>
    </row>
    <row r="23" spans="1:5" ht="15" customHeight="1" x14ac:dyDescent="0.2">
      <c r="B23" s="10" t="s">
        <v>55</v>
      </c>
      <c r="C23" s="38">
        <v>0</v>
      </c>
      <c r="D23" s="38">
        <v>0</v>
      </c>
      <c r="E23" s="38">
        <f>'Roupas-Festa-Música-Fotos'!$C23-'Roupas-Festa-Música-Fotos'!$D23</f>
        <v>0</v>
      </c>
    </row>
    <row r="24" spans="1:5" ht="15" customHeight="1" x14ac:dyDescent="0.2">
      <c r="B24" s="10" t="s">
        <v>56</v>
      </c>
      <c r="C24" s="38">
        <v>0</v>
      </c>
      <c r="D24" s="38">
        <v>0</v>
      </c>
      <c r="E24" s="38">
        <f>'Roupas-Festa-Música-Fotos'!$C24-'Roupas-Festa-Música-Fotos'!$D24</f>
        <v>0</v>
      </c>
    </row>
    <row r="25" spans="1:5" ht="15" customHeight="1" x14ac:dyDescent="0.2">
      <c r="B25" s="10" t="s">
        <v>57</v>
      </c>
      <c r="C25" s="38">
        <v>700</v>
      </c>
      <c r="D25" s="38">
        <v>700</v>
      </c>
      <c r="E25" s="38">
        <f>'Roupas-Festa-Música-Fotos'!$C25-'Roupas-Festa-Música-Fotos'!$D25</f>
        <v>0</v>
      </c>
    </row>
    <row r="26" spans="1:5" ht="15" customHeight="1" x14ac:dyDescent="0.2">
      <c r="B26" s="10" t="s">
        <v>58</v>
      </c>
      <c r="C26" s="38">
        <v>50</v>
      </c>
      <c r="D26" s="38">
        <v>28</v>
      </c>
      <c r="E26" s="38">
        <f>'Roupas-Festa-Música-Fotos'!$C26-'Roupas-Festa-Música-Fotos'!$D26</f>
        <v>22</v>
      </c>
    </row>
    <row r="27" spans="1:5" ht="15" customHeight="1" x14ac:dyDescent="0.2">
      <c r="B27" s="10" t="s">
        <v>59</v>
      </c>
      <c r="C27" s="38">
        <v>0</v>
      </c>
      <c r="D27" s="38">
        <v>0</v>
      </c>
      <c r="E27" s="38">
        <f>'Roupas-Festa-Música-Fotos'!$C27-'Roupas-Festa-Música-Fotos'!$D27</f>
        <v>0</v>
      </c>
    </row>
    <row r="28" spans="1:5" ht="15" customHeight="1" x14ac:dyDescent="0.2">
      <c r="A28" s="17"/>
      <c r="B28" t="s">
        <v>60</v>
      </c>
      <c r="C28" s="39">
        <f>SUBTOTAL(109,Festa[ESTIMADO])</f>
        <v>1050</v>
      </c>
      <c r="D28" s="39">
        <f>SUBTOTAL(109,Festa[REAL])</f>
        <v>928</v>
      </c>
      <c r="E28" s="39">
        <f>SUBTOTAL(109,Festa[ACIMA/ABAIXO])</f>
        <v>122</v>
      </c>
    </row>
    <row r="29" spans="1:5" ht="15" customHeight="1" x14ac:dyDescent="0.2">
      <c r="B29" s="44" t="s">
        <v>61</v>
      </c>
      <c r="C29" s="44"/>
      <c r="D29" s="44"/>
      <c r="E29" s="44"/>
    </row>
    <row r="30" spans="1:5" ht="15" customHeight="1" x14ac:dyDescent="0.2">
      <c r="B30" s="44"/>
      <c r="C30" s="44"/>
      <c r="D30" s="44"/>
      <c r="E30" s="44"/>
    </row>
    <row r="31" spans="1:5" ht="15" customHeight="1" x14ac:dyDescent="0.2">
      <c r="A31" s="13" t="s">
        <v>31</v>
      </c>
      <c r="B31" s="9" t="s">
        <v>62</v>
      </c>
      <c r="C31" s="28"/>
    </row>
    <row r="32" spans="1:5" ht="15" customHeight="1" x14ac:dyDescent="0.2">
      <c r="A32" s="16" t="s">
        <v>32</v>
      </c>
      <c r="B32" t="s">
        <v>11</v>
      </c>
      <c r="C32" t="s">
        <v>25</v>
      </c>
      <c r="D32" t="s">
        <v>26</v>
      </c>
      <c r="E32" t="s">
        <v>27</v>
      </c>
    </row>
    <row r="33" spans="1:5" ht="15" customHeight="1" x14ac:dyDescent="0.2">
      <c r="A33" s="17"/>
      <c r="B33" s="10" t="s">
        <v>63</v>
      </c>
      <c r="C33" s="38">
        <v>400</v>
      </c>
      <c r="D33" s="38">
        <v>400</v>
      </c>
      <c r="E33" s="38">
        <f>'Roupas-Festa-Música-Fotos'!$C33-'Roupas-Festa-Música-Fotos'!$D33</f>
        <v>0</v>
      </c>
    </row>
    <row r="34" spans="1:5" ht="15" customHeight="1" x14ac:dyDescent="0.2">
      <c r="B34" s="10" t="s">
        <v>64</v>
      </c>
      <c r="C34" s="38">
        <v>200</v>
      </c>
      <c r="D34" s="38">
        <v>0</v>
      </c>
      <c r="E34" s="38">
        <f>'Roupas-Festa-Música-Fotos'!$C34-'Roupas-Festa-Música-Fotos'!$D34</f>
        <v>200</v>
      </c>
    </row>
    <row r="35" spans="1:5" ht="15" customHeight="1" x14ac:dyDescent="0.2">
      <c r="B35" t="s">
        <v>65</v>
      </c>
      <c r="C35" s="39">
        <f>SUBTOTAL(109,Música[ESTIMADO])</f>
        <v>600</v>
      </c>
      <c r="D35" s="39">
        <f>SUBTOTAL(109,Música[REAL])</f>
        <v>400</v>
      </c>
      <c r="E35" s="39">
        <f>SUBTOTAL(109,Música[ACIMA/ABAIXO])</f>
        <v>200</v>
      </c>
    </row>
    <row r="36" spans="1:5" ht="15" customHeight="1" x14ac:dyDescent="0.2">
      <c r="B36" s="46"/>
      <c r="C36" s="46"/>
      <c r="D36" s="46"/>
      <c r="E36" s="46"/>
    </row>
    <row r="37" spans="1:5" ht="15" customHeight="1" x14ac:dyDescent="0.2">
      <c r="A37" s="13" t="s">
        <v>33</v>
      </c>
      <c r="B37" s="9" t="s">
        <v>66</v>
      </c>
      <c r="C37" s="28"/>
    </row>
    <row r="38" spans="1:5" ht="15" customHeight="1" x14ac:dyDescent="0.2">
      <c r="A38" s="15" t="s">
        <v>34</v>
      </c>
      <c r="B38" t="s">
        <v>11</v>
      </c>
      <c r="C38" t="s">
        <v>25</v>
      </c>
      <c r="D38" t="s">
        <v>26</v>
      </c>
      <c r="E38" t="s">
        <v>27</v>
      </c>
    </row>
    <row r="39" spans="1:5" ht="15" customHeight="1" x14ac:dyDescent="0.2">
      <c r="B39" s="10" t="s">
        <v>67</v>
      </c>
      <c r="C39" s="38">
        <v>500</v>
      </c>
      <c r="D39" s="38">
        <v>450</v>
      </c>
      <c r="E39" s="38">
        <f>'Roupas-Festa-Música-Fotos'!$C39-'Roupas-Festa-Música-Fotos'!$D39</f>
        <v>50</v>
      </c>
    </row>
    <row r="40" spans="1:5" ht="15" customHeight="1" x14ac:dyDescent="0.2">
      <c r="B40" s="10" t="s">
        <v>68</v>
      </c>
      <c r="C40" s="38">
        <v>200</v>
      </c>
      <c r="D40" s="38">
        <v>175</v>
      </c>
      <c r="E40" s="38">
        <f>'Roupas-Festa-Música-Fotos'!$C40-'Roupas-Festa-Música-Fotos'!$D40</f>
        <v>25</v>
      </c>
    </row>
    <row r="41" spans="1:5" ht="15" customHeight="1" x14ac:dyDescent="0.2">
      <c r="B41" s="10" t="s">
        <v>69</v>
      </c>
      <c r="C41" s="38">
        <v>100</v>
      </c>
      <c r="D41" s="38">
        <v>100</v>
      </c>
      <c r="E41" s="38">
        <f>'Roupas-Festa-Música-Fotos'!$C41-'Roupas-Festa-Música-Fotos'!$D41</f>
        <v>0</v>
      </c>
    </row>
    <row r="42" spans="1:5" ht="15" customHeight="1" x14ac:dyDescent="0.2">
      <c r="B42" s="10" t="s">
        <v>70</v>
      </c>
      <c r="C42" s="38">
        <v>0</v>
      </c>
      <c r="D42" s="38">
        <v>0</v>
      </c>
      <c r="E42" s="38">
        <f>'Roupas-Festa-Música-Fotos'!$C42-'Roupas-Festa-Música-Fotos'!$D42</f>
        <v>0</v>
      </c>
    </row>
    <row r="43" spans="1:5" ht="15" customHeight="1" x14ac:dyDescent="0.2">
      <c r="B43" s="10" t="s">
        <v>71</v>
      </c>
      <c r="C43" s="38">
        <v>25</v>
      </c>
      <c r="D43" s="38">
        <v>25</v>
      </c>
      <c r="E43" s="38">
        <f>'Roupas-Festa-Música-Fotos'!$C43-'Roupas-Festa-Música-Fotos'!$D43</f>
        <v>0</v>
      </c>
    </row>
    <row r="44" spans="1:5" ht="15" customHeight="1" x14ac:dyDescent="0.2">
      <c r="A44" s="16"/>
      <c r="B44" s="10" t="s">
        <v>72</v>
      </c>
      <c r="C44" s="38">
        <v>75</v>
      </c>
      <c r="D44" s="38">
        <v>80</v>
      </c>
      <c r="E44" s="38">
        <f>'Roupas-Festa-Música-Fotos'!$C44-'Roupas-Festa-Música-Fotos'!$D44</f>
        <v>-5</v>
      </c>
    </row>
    <row r="45" spans="1:5" ht="15" customHeight="1" x14ac:dyDescent="0.2">
      <c r="A45" s="17"/>
      <c r="B45" s="10" t="s">
        <v>73</v>
      </c>
      <c r="C45" s="38">
        <v>35</v>
      </c>
      <c r="D45" s="38">
        <v>40</v>
      </c>
      <c r="E45" s="38">
        <f>'Roupas-Festa-Música-Fotos'!$C45-'Roupas-Festa-Música-Fotos'!$D45</f>
        <v>-5</v>
      </c>
    </row>
    <row r="46" spans="1:5" ht="15" customHeight="1" x14ac:dyDescent="0.2">
      <c r="B46" s="10" t="s">
        <v>74</v>
      </c>
      <c r="C46" s="38">
        <v>0</v>
      </c>
      <c r="D46" s="38">
        <v>0</v>
      </c>
      <c r="E46" s="38">
        <f>'Roupas-Festa-Música-Fotos'!$C46-'Roupas-Festa-Música-Fotos'!$D46</f>
        <v>0</v>
      </c>
    </row>
    <row r="47" spans="1:5" ht="15" customHeight="1" x14ac:dyDescent="0.2">
      <c r="B47" s="10" t="s">
        <v>75</v>
      </c>
      <c r="C47" s="38">
        <v>0</v>
      </c>
      <c r="D47" s="38">
        <v>0</v>
      </c>
      <c r="E47" s="38">
        <f>'Roupas-Festa-Música-Fotos'!$C47-'Roupas-Festa-Música-Fotos'!$D47</f>
        <v>0</v>
      </c>
    </row>
    <row r="48" spans="1:5" ht="15" customHeight="1" x14ac:dyDescent="0.2">
      <c r="B48" t="s">
        <v>76</v>
      </c>
      <c r="C48" s="39">
        <f>SUBTOTAL(109,Impressão[ESTIMADO])</f>
        <v>935</v>
      </c>
      <c r="D48" s="39">
        <f>SUBTOTAL(109,Impressão[REAL])</f>
        <v>870</v>
      </c>
      <c r="E48" s="39">
        <f>SUBTOTAL(109,Impressão[ACIMA/ABAIXO])</f>
        <v>65</v>
      </c>
    </row>
    <row r="49" spans="1:5" ht="15" customHeight="1" x14ac:dyDescent="0.2">
      <c r="B49" s="46"/>
      <c r="C49" s="46"/>
      <c r="D49" s="46"/>
      <c r="E49" s="46"/>
    </row>
    <row r="50" spans="1:5" ht="15" customHeight="1" x14ac:dyDescent="0.2">
      <c r="A50" s="13" t="s">
        <v>35</v>
      </c>
      <c r="B50" s="9" t="s">
        <v>16</v>
      </c>
      <c r="C50" s="28"/>
    </row>
    <row r="51" spans="1:5" ht="15" customHeight="1" x14ac:dyDescent="0.2">
      <c r="A51" s="13" t="s">
        <v>36</v>
      </c>
      <c r="B51" t="s">
        <v>11</v>
      </c>
      <c r="C51" t="s">
        <v>25</v>
      </c>
      <c r="D51" t="s">
        <v>26</v>
      </c>
      <c r="E51" t="s">
        <v>27</v>
      </c>
    </row>
    <row r="52" spans="1:5" ht="15" customHeight="1" x14ac:dyDescent="0.2">
      <c r="B52" s="10" t="s">
        <v>77</v>
      </c>
      <c r="C52" s="38">
        <v>1300</v>
      </c>
      <c r="D52" s="38">
        <v>1300</v>
      </c>
      <c r="E52" s="38">
        <f>'Roupas-Festa-Música-Fotos'!$C52-'Roupas-Festa-Música-Fotos'!$D52</f>
        <v>0</v>
      </c>
    </row>
    <row r="53" spans="1:5" ht="15" customHeight="1" x14ac:dyDescent="0.2">
      <c r="B53" s="10" t="s">
        <v>78</v>
      </c>
      <c r="C53" s="38">
        <v>25</v>
      </c>
      <c r="D53" s="38">
        <v>25</v>
      </c>
      <c r="E53" s="38">
        <f>'Roupas-Festa-Música-Fotos'!$C53-'Roupas-Festa-Música-Fotos'!$D53</f>
        <v>0</v>
      </c>
    </row>
    <row r="54" spans="1:5" ht="15" customHeight="1" x14ac:dyDescent="0.2">
      <c r="B54" s="10" t="s">
        <v>79</v>
      </c>
      <c r="C54" s="38">
        <v>100</v>
      </c>
      <c r="D54" s="38">
        <v>100</v>
      </c>
      <c r="E54" s="38">
        <f>'Roupas-Festa-Música-Fotos'!$C54-'Roupas-Festa-Música-Fotos'!$D54</f>
        <v>0</v>
      </c>
    </row>
    <row r="55" spans="1:5" ht="15" customHeight="1" x14ac:dyDescent="0.2">
      <c r="B55" s="10" t="s">
        <v>80</v>
      </c>
      <c r="C55" s="38">
        <v>200</v>
      </c>
      <c r="D55" s="38">
        <v>150</v>
      </c>
      <c r="E55" s="38">
        <f>'Roupas-Festa-Música-Fotos'!$C55-'Roupas-Festa-Música-Fotos'!$D55</f>
        <v>50</v>
      </c>
    </row>
    <row r="56" spans="1:5" ht="15" customHeight="1" x14ac:dyDescent="0.2">
      <c r="B56" t="s">
        <v>81</v>
      </c>
      <c r="C56" s="39">
        <f>SUBTOTAL(109,Fotografia[ESTIMADO])</f>
        <v>1625</v>
      </c>
      <c r="D56" s="39">
        <f>SUBTOTAL(109,Fotografia[REAL])</f>
        <v>1575</v>
      </c>
      <c r="E56" s="39">
        <f>SUBTOTAL(109,Fotografia[ACIMA/ABAIXO])</f>
        <v>50</v>
      </c>
    </row>
  </sheetData>
  <mergeCells count="5">
    <mergeCell ref="B29:E29"/>
    <mergeCell ref="B17:E17"/>
    <mergeCell ref="B30:E30"/>
    <mergeCell ref="B36:E36"/>
    <mergeCell ref="B49:E49"/>
  </mergeCells>
  <printOptions horizontalCentered="1"/>
  <pageMargins left="0.7" right="0.7" top="0.75" bottom="0.75" header="0.3" footer="0.3"/>
  <pageSetup paperSize="9" scale="93" fitToHeight="0" orientation="portrait" r:id="rId1"/>
  <headerFooter differentFirst="1">
    <oddFooter>Page &amp;P of &amp;N</oddFooter>
  </headerFooter>
  <tableParts count="5">
    <tablePart r:id="rId2"/>
    <tablePart r:id="rId3"/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4" id="{55199E56-DD9C-4A4F-BED9-16F56CCFDA0D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E52:E55 E39:E47 E33:E34 E20:E27 E3:E15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E48"/>
  <sheetViews>
    <sheetView showGridLines="0" zoomScaleNormal="100" workbookViewId="0"/>
  </sheetViews>
  <sheetFormatPr defaultRowHeight="15" customHeight="1" x14ac:dyDescent="0.2"/>
  <cols>
    <col min="1" max="1" width="4.7109375" style="15" customWidth="1"/>
    <col min="2" max="2" width="29.85546875" style="11" customWidth="1"/>
    <col min="3" max="5" width="19.7109375" customWidth="1"/>
    <col min="6" max="6" width="4.7109375" customWidth="1"/>
  </cols>
  <sheetData>
    <row r="1" spans="1:5" ht="30" customHeight="1" x14ac:dyDescent="0.2">
      <c r="A1" s="13" t="s">
        <v>132</v>
      </c>
      <c r="B1" s="9" t="s">
        <v>92</v>
      </c>
      <c r="C1" s="28"/>
    </row>
    <row r="2" spans="1:5" ht="15" customHeight="1" x14ac:dyDescent="0.2">
      <c r="A2" s="13" t="s">
        <v>83</v>
      </c>
      <c r="B2" t="s">
        <v>11</v>
      </c>
      <c r="C2" t="s">
        <v>25</v>
      </c>
      <c r="D2" t="s">
        <v>26</v>
      </c>
      <c r="E2" t="s">
        <v>27</v>
      </c>
    </row>
    <row r="3" spans="1:5" ht="15" customHeight="1" x14ac:dyDescent="0.2">
      <c r="B3" s="10" t="s">
        <v>93</v>
      </c>
      <c r="C3" s="38">
        <v>0</v>
      </c>
      <c r="D3" s="38">
        <v>0</v>
      </c>
      <c r="E3" s="38">
        <f>'Decor-Flores-Presentes-Viagem'!$C3-'Decor-Flores-Presentes-Viagem'!$D3</f>
        <v>0</v>
      </c>
    </row>
    <row r="4" spans="1:5" ht="15" customHeight="1" x14ac:dyDescent="0.2">
      <c r="B4" s="10" t="s">
        <v>94</v>
      </c>
      <c r="C4" s="38">
        <v>300</v>
      </c>
      <c r="D4" s="38">
        <v>320</v>
      </c>
      <c r="E4" s="38">
        <f>'Decor-Flores-Presentes-Viagem'!$C4-'Decor-Flores-Presentes-Viagem'!$D4</f>
        <v>-20</v>
      </c>
    </row>
    <row r="5" spans="1:5" ht="15" customHeight="1" x14ac:dyDescent="0.2">
      <c r="B5" s="10" t="s">
        <v>95</v>
      </c>
      <c r="C5" s="38">
        <v>100</v>
      </c>
      <c r="D5" s="38">
        <v>75</v>
      </c>
      <c r="E5" s="38">
        <f>'Decor-Flores-Presentes-Viagem'!$C5-'Decor-Flores-Presentes-Viagem'!$D5</f>
        <v>25</v>
      </c>
    </row>
    <row r="6" spans="1:5" ht="15" customHeight="1" x14ac:dyDescent="0.2">
      <c r="B6" s="10" t="s">
        <v>96</v>
      </c>
      <c r="C6" s="38">
        <v>100</v>
      </c>
      <c r="D6" s="38">
        <v>75</v>
      </c>
      <c r="E6" s="38">
        <f>'Decor-Flores-Presentes-Viagem'!$C6-'Decor-Flores-Presentes-Viagem'!$D6</f>
        <v>25</v>
      </c>
    </row>
    <row r="7" spans="1:5" ht="15" customHeight="1" x14ac:dyDescent="0.2">
      <c r="B7" s="10" t="s">
        <v>97</v>
      </c>
      <c r="C7" s="38">
        <v>200</v>
      </c>
      <c r="D7" s="38">
        <v>250</v>
      </c>
      <c r="E7" s="38">
        <f>'Decor-Flores-Presentes-Viagem'!$C7-'Decor-Flores-Presentes-Viagem'!$D7</f>
        <v>-50</v>
      </c>
    </row>
    <row r="8" spans="1:5" ht="15" customHeight="1" x14ac:dyDescent="0.2">
      <c r="A8" s="16"/>
      <c r="B8" t="s">
        <v>98</v>
      </c>
      <c r="C8" s="39">
        <f>SUBTOTAL(109,Decorações[ESTIMADO])</f>
        <v>700</v>
      </c>
      <c r="D8" s="39">
        <f>SUBTOTAL(109,Decorações[REAL])</f>
        <v>720</v>
      </c>
      <c r="E8" s="39">
        <f>SUBTOTAL(109,Decorações[ACIMA/ABAIXO])</f>
        <v>-20</v>
      </c>
    </row>
    <row r="9" spans="1:5" ht="15" customHeight="1" x14ac:dyDescent="0.2">
      <c r="A9" s="17"/>
      <c r="B9" s="44" t="s">
        <v>99</v>
      </c>
      <c r="C9" s="44"/>
      <c r="D9" s="44"/>
      <c r="E9" s="44"/>
    </row>
    <row r="10" spans="1:5" ht="15" customHeight="1" x14ac:dyDescent="0.2">
      <c r="A10" s="17"/>
      <c r="B10" s="44"/>
      <c r="C10" s="44"/>
      <c r="D10" s="44"/>
      <c r="E10" s="44"/>
    </row>
    <row r="11" spans="1:5" ht="15" customHeight="1" x14ac:dyDescent="0.2">
      <c r="A11" s="13" t="s">
        <v>84</v>
      </c>
      <c r="B11" s="9" t="s">
        <v>18</v>
      </c>
      <c r="C11" s="28"/>
    </row>
    <row r="12" spans="1:5" ht="15" customHeight="1" x14ac:dyDescent="0.2">
      <c r="A12" s="13" t="s">
        <v>85</v>
      </c>
      <c r="B12" t="s">
        <v>11</v>
      </c>
      <c r="C12" t="s">
        <v>25</v>
      </c>
      <c r="D12" t="s">
        <v>26</v>
      </c>
      <c r="E12" t="s">
        <v>27</v>
      </c>
    </row>
    <row r="13" spans="1:5" ht="15" customHeight="1" x14ac:dyDescent="0.2">
      <c r="B13" s="32" t="s">
        <v>100</v>
      </c>
      <c r="C13" s="40">
        <v>500</v>
      </c>
      <c r="D13" s="40">
        <v>450</v>
      </c>
      <c r="E13" s="40">
        <f>'Decor-Flores-Presentes-Viagem'!$C13-'Decor-Flores-Presentes-Viagem'!$D13</f>
        <v>50</v>
      </c>
    </row>
    <row r="14" spans="1:5" ht="15" customHeight="1" x14ac:dyDescent="0.2">
      <c r="B14" s="32" t="s">
        <v>101</v>
      </c>
      <c r="C14" s="40">
        <v>0</v>
      </c>
      <c r="D14" s="40">
        <v>0</v>
      </c>
      <c r="E14" s="40">
        <f>'Decor-Flores-Presentes-Viagem'!$C14-'Decor-Flores-Presentes-Viagem'!$D14</f>
        <v>0</v>
      </c>
    </row>
    <row r="15" spans="1:5" ht="15" customHeight="1" x14ac:dyDescent="0.2">
      <c r="B15" s="32" t="s">
        <v>102</v>
      </c>
      <c r="C15" s="40">
        <v>0</v>
      </c>
      <c r="D15" s="40">
        <v>0</v>
      </c>
      <c r="E15" s="40">
        <f>'Decor-Flores-Presentes-Viagem'!$C15-'Decor-Flores-Presentes-Viagem'!$D15</f>
        <v>0</v>
      </c>
    </row>
    <row r="16" spans="1:5" ht="15" customHeight="1" x14ac:dyDescent="0.2">
      <c r="B16" s="32" t="s">
        <v>103</v>
      </c>
      <c r="C16" s="40">
        <v>400</v>
      </c>
      <c r="D16" s="40">
        <v>400</v>
      </c>
      <c r="E16" s="40">
        <f>'Decor-Flores-Presentes-Viagem'!$C16-'Decor-Flores-Presentes-Viagem'!$D16</f>
        <v>0</v>
      </c>
    </row>
    <row r="17" spans="1:5" ht="15" customHeight="1" x14ac:dyDescent="0.2">
      <c r="A17" s="16"/>
      <c r="B17" s="32" t="s">
        <v>13</v>
      </c>
      <c r="C17" s="40">
        <v>0</v>
      </c>
      <c r="D17" s="40">
        <v>0</v>
      </c>
      <c r="E17" s="40">
        <f>'Decor-Flores-Presentes-Viagem'!$C17-'Decor-Flores-Presentes-Viagem'!$D17</f>
        <v>0</v>
      </c>
    </row>
    <row r="18" spans="1:5" ht="15" customHeight="1" x14ac:dyDescent="0.2">
      <c r="A18" s="17"/>
      <c r="B18" s="33" t="s">
        <v>104</v>
      </c>
      <c r="C18" s="41">
        <f>SUBTOTAL(109,Flores[ESTIMADO])</f>
        <v>900</v>
      </c>
      <c r="D18" s="41">
        <f>SUBTOTAL(109,Flores[REAL])</f>
        <v>850</v>
      </c>
      <c r="E18" s="41">
        <f>SUBTOTAL(109,Flores[ACIMA/ABAIXO])</f>
        <v>50</v>
      </c>
    </row>
    <row r="19" spans="1:5" ht="15" customHeight="1" x14ac:dyDescent="0.2">
      <c r="A19" s="17"/>
      <c r="B19" s="47"/>
      <c r="C19" s="47"/>
      <c r="D19" s="47"/>
      <c r="E19" s="47"/>
    </row>
    <row r="20" spans="1:5" ht="15" customHeight="1" x14ac:dyDescent="0.2">
      <c r="A20" s="13" t="s">
        <v>86</v>
      </c>
      <c r="B20" s="9" t="s">
        <v>19</v>
      </c>
      <c r="C20" s="28"/>
    </row>
    <row r="21" spans="1:5" ht="15" customHeight="1" x14ac:dyDescent="0.2">
      <c r="A21" s="13" t="s">
        <v>87</v>
      </c>
      <c r="B21" t="s">
        <v>11</v>
      </c>
      <c r="C21" t="s">
        <v>25</v>
      </c>
      <c r="D21" t="s">
        <v>26</v>
      </c>
      <c r="E21" t="s">
        <v>27</v>
      </c>
    </row>
    <row r="22" spans="1:5" ht="15" customHeight="1" x14ac:dyDescent="0.2">
      <c r="B22" s="32" t="s">
        <v>105</v>
      </c>
      <c r="C22" s="40">
        <v>1000</v>
      </c>
      <c r="D22" s="40">
        <v>400</v>
      </c>
      <c r="E22" s="40">
        <f>'Decor-Flores-Presentes-Viagem'!$C22-'Decor-Flores-Presentes-Viagem'!$D22</f>
        <v>600</v>
      </c>
    </row>
    <row r="23" spans="1:5" ht="15" customHeight="1" x14ac:dyDescent="0.2">
      <c r="B23" s="32" t="s">
        <v>106</v>
      </c>
      <c r="C23" s="40">
        <v>150</v>
      </c>
      <c r="D23" s="40">
        <v>200</v>
      </c>
      <c r="E23" s="40">
        <f>'Decor-Flores-Presentes-Viagem'!$C23-'Decor-Flores-Presentes-Viagem'!$D23</f>
        <v>-50</v>
      </c>
    </row>
    <row r="24" spans="1:5" ht="15" customHeight="1" x14ac:dyDescent="0.2">
      <c r="B24" s="32" t="s">
        <v>107</v>
      </c>
      <c r="C24" s="40">
        <v>150</v>
      </c>
      <c r="D24" s="40">
        <v>200</v>
      </c>
      <c r="E24" s="40">
        <f>'Decor-Flores-Presentes-Viagem'!$C24-'Decor-Flores-Presentes-Viagem'!$D24</f>
        <v>-50</v>
      </c>
    </row>
    <row r="25" spans="1:5" ht="15" customHeight="1" x14ac:dyDescent="0.2">
      <c r="A25" s="16"/>
      <c r="B25" s="32" t="s">
        <v>108</v>
      </c>
      <c r="C25" s="40">
        <v>25</v>
      </c>
      <c r="D25" s="40">
        <v>25</v>
      </c>
      <c r="E25" s="40">
        <f>'Decor-Flores-Presentes-Viagem'!$C25-'Decor-Flores-Presentes-Viagem'!$D25</f>
        <v>0</v>
      </c>
    </row>
    <row r="26" spans="1:5" ht="15" customHeight="1" x14ac:dyDescent="0.2">
      <c r="A26" s="17"/>
      <c r="B26" s="32" t="s">
        <v>109</v>
      </c>
      <c r="C26" s="40">
        <v>20</v>
      </c>
      <c r="D26" s="40">
        <v>250</v>
      </c>
      <c r="E26" s="40">
        <f>'Decor-Flores-Presentes-Viagem'!$C26-'Decor-Flores-Presentes-Viagem'!$D26</f>
        <v>-230</v>
      </c>
    </row>
    <row r="27" spans="1:5" ht="15" customHeight="1" x14ac:dyDescent="0.2">
      <c r="B27" s="33" t="s">
        <v>110</v>
      </c>
      <c r="C27" s="41">
        <f>SUBTOTAL(109,Presentes[ESTIMADO])</f>
        <v>1345</v>
      </c>
      <c r="D27" s="41">
        <f>SUBTOTAL(109,Presentes[REAL])</f>
        <v>1075</v>
      </c>
      <c r="E27" s="41">
        <f>SUBTOTAL(109,Presentes[ACIMA/ABAIXO])</f>
        <v>270</v>
      </c>
    </row>
    <row r="28" spans="1:5" ht="15" customHeight="1" x14ac:dyDescent="0.2">
      <c r="B28" s="47"/>
      <c r="C28" s="47"/>
      <c r="D28" s="47"/>
      <c r="E28" s="47"/>
    </row>
    <row r="29" spans="1:5" ht="15" customHeight="1" x14ac:dyDescent="0.2">
      <c r="A29" s="13" t="s">
        <v>88</v>
      </c>
      <c r="B29" s="9" t="s">
        <v>111</v>
      </c>
      <c r="C29" s="28"/>
    </row>
    <row r="30" spans="1:5" ht="15" customHeight="1" x14ac:dyDescent="0.2">
      <c r="A30" s="13" t="s">
        <v>89</v>
      </c>
      <c r="B30" t="s">
        <v>11</v>
      </c>
      <c r="C30" t="s">
        <v>25</v>
      </c>
      <c r="D30" t="s">
        <v>26</v>
      </c>
      <c r="E30" t="s">
        <v>27</v>
      </c>
    </row>
    <row r="31" spans="1:5" ht="15" customHeight="1" x14ac:dyDescent="0.2">
      <c r="A31" s="16"/>
      <c r="B31" s="32" t="s">
        <v>112</v>
      </c>
      <c r="C31" s="40">
        <v>100</v>
      </c>
      <c r="D31" s="40">
        <v>125</v>
      </c>
      <c r="E31" s="40">
        <f>'Decor-Flores-Presentes-Viagem'!$C31-'Decor-Flores-Presentes-Viagem'!$D31</f>
        <v>-25</v>
      </c>
    </row>
    <row r="32" spans="1:5" ht="15" customHeight="1" x14ac:dyDescent="0.2">
      <c r="A32" s="17"/>
      <c r="B32" s="32" t="s">
        <v>113</v>
      </c>
      <c r="C32" s="40">
        <v>0</v>
      </c>
      <c r="D32" s="40">
        <v>40</v>
      </c>
      <c r="E32" s="40">
        <f>'Decor-Flores-Presentes-Viagem'!$C32-'Decor-Flores-Presentes-Viagem'!$D32</f>
        <v>-40</v>
      </c>
    </row>
    <row r="33" spans="1:5" ht="15" customHeight="1" x14ac:dyDescent="0.2">
      <c r="B33" s="32" t="s">
        <v>114</v>
      </c>
      <c r="C33" s="40">
        <v>0</v>
      </c>
      <c r="D33" s="40">
        <v>0</v>
      </c>
      <c r="E33" s="40">
        <f>'Decor-Flores-Presentes-Viagem'!$C33-'Decor-Flores-Presentes-Viagem'!$D33</f>
        <v>0</v>
      </c>
    </row>
    <row r="34" spans="1:5" ht="15" customHeight="1" x14ac:dyDescent="0.2">
      <c r="B34" s="33" t="s">
        <v>115</v>
      </c>
      <c r="C34" s="41">
        <f>SUBTOTAL(109,Viagem[ESTIMADO])</f>
        <v>100</v>
      </c>
      <c r="D34" s="41">
        <f>SUBTOTAL(109,Viagem[REAL])</f>
        <v>165</v>
      </c>
      <c r="E34" s="41">
        <f>SUBTOTAL(109,Viagem[ACIMA/ABAIXO])</f>
        <v>-65</v>
      </c>
    </row>
    <row r="35" spans="1:5" ht="15" customHeight="1" x14ac:dyDescent="0.2">
      <c r="B35" s="47"/>
      <c r="C35" s="47"/>
      <c r="D35" s="47"/>
      <c r="E35" s="47"/>
    </row>
    <row r="36" spans="1:5" ht="15" customHeight="1" x14ac:dyDescent="0.2">
      <c r="A36" s="13" t="s">
        <v>90</v>
      </c>
      <c r="B36" s="9" t="s">
        <v>116</v>
      </c>
      <c r="C36" s="28"/>
    </row>
    <row r="37" spans="1:5" ht="15" customHeight="1" x14ac:dyDescent="0.2">
      <c r="A37" s="13" t="s">
        <v>91</v>
      </c>
      <c r="B37" t="s">
        <v>11</v>
      </c>
      <c r="C37" t="s">
        <v>25</v>
      </c>
      <c r="D37" t="s">
        <v>26</v>
      </c>
      <c r="E37" t="s">
        <v>27</v>
      </c>
    </row>
    <row r="38" spans="1:5" ht="15" customHeight="1" x14ac:dyDescent="0.2">
      <c r="B38" s="10" t="s">
        <v>117</v>
      </c>
      <c r="C38" s="38">
        <v>0</v>
      </c>
      <c r="D38" s="38">
        <v>0</v>
      </c>
      <c r="E38" s="38">
        <f>'Decor-Flores-Presentes-Viagem'!$C38-'Decor-Flores-Presentes-Viagem'!$D38</f>
        <v>0</v>
      </c>
    </row>
    <row r="39" spans="1:5" ht="15" customHeight="1" x14ac:dyDescent="0.2">
      <c r="B39" s="10" t="s">
        <v>118</v>
      </c>
      <c r="C39" s="38">
        <v>40</v>
      </c>
      <c r="D39" s="38">
        <v>55</v>
      </c>
      <c r="E39" s="38">
        <f>'Decor-Flores-Presentes-Viagem'!$C39-'Decor-Flores-Presentes-Viagem'!$D39</f>
        <v>-15</v>
      </c>
    </row>
    <row r="40" spans="1:5" ht="15" customHeight="1" x14ac:dyDescent="0.2">
      <c r="B40" s="10" t="s">
        <v>119</v>
      </c>
      <c r="C40" s="38">
        <v>0</v>
      </c>
      <c r="D40" s="38">
        <v>0</v>
      </c>
      <c r="E40" s="38">
        <f>'Decor-Flores-Presentes-Viagem'!$C40-'Decor-Flores-Presentes-Viagem'!$D40</f>
        <v>0</v>
      </c>
    </row>
    <row r="41" spans="1:5" ht="15" customHeight="1" x14ac:dyDescent="0.2">
      <c r="B41" s="10" t="s">
        <v>120</v>
      </c>
      <c r="C41" s="38">
        <v>450</v>
      </c>
      <c r="D41" s="38">
        <v>450</v>
      </c>
      <c r="E41" s="38">
        <f>'Decor-Flores-Presentes-Viagem'!$C41-'Decor-Flores-Presentes-Viagem'!$D41</f>
        <v>0</v>
      </c>
    </row>
    <row r="42" spans="1:5" ht="15" customHeight="1" x14ac:dyDescent="0.2">
      <c r="B42" s="10" t="s">
        <v>121</v>
      </c>
      <c r="C42" s="38">
        <v>20</v>
      </c>
      <c r="D42" s="38">
        <v>50</v>
      </c>
      <c r="E42" s="38">
        <f>'Decor-Flores-Presentes-Viagem'!$C42-'Decor-Flores-Presentes-Viagem'!$D42</f>
        <v>-30</v>
      </c>
    </row>
    <row r="43" spans="1:5" ht="15" customHeight="1" x14ac:dyDescent="0.2">
      <c r="B43" s="10" t="s">
        <v>122</v>
      </c>
      <c r="C43" s="38">
        <v>30</v>
      </c>
      <c r="D43" s="38">
        <v>20</v>
      </c>
      <c r="E43" s="38">
        <f>'Decor-Flores-Presentes-Viagem'!$C43-'Decor-Flores-Presentes-Viagem'!$D43</f>
        <v>10</v>
      </c>
    </row>
    <row r="44" spans="1:5" ht="15" customHeight="1" x14ac:dyDescent="0.2">
      <c r="A44" s="16"/>
      <c r="B44" s="10" t="s">
        <v>123</v>
      </c>
      <c r="C44" s="38">
        <v>45</v>
      </c>
      <c r="D44" s="38">
        <v>46</v>
      </c>
      <c r="E44" s="38">
        <f>'Decor-Flores-Presentes-Viagem'!$C44-'Decor-Flores-Presentes-Viagem'!$D44</f>
        <v>-1</v>
      </c>
    </row>
    <row r="45" spans="1:5" ht="15" customHeight="1" x14ac:dyDescent="0.2">
      <c r="B45" s="10" t="s">
        <v>124</v>
      </c>
      <c r="C45" s="38">
        <v>0</v>
      </c>
      <c r="D45" s="38">
        <v>0</v>
      </c>
      <c r="E45" s="38">
        <f>'Decor-Flores-Presentes-Viagem'!$C45-'Decor-Flores-Presentes-Viagem'!$D45</f>
        <v>0</v>
      </c>
    </row>
    <row r="46" spans="1:5" ht="15" customHeight="1" x14ac:dyDescent="0.2">
      <c r="B46" s="10" t="s">
        <v>125</v>
      </c>
      <c r="C46" s="38">
        <v>300</v>
      </c>
      <c r="D46" s="38">
        <v>400</v>
      </c>
      <c r="E46" s="38">
        <f>'Decor-Flores-Presentes-Viagem'!$C46-'Decor-Flores-Presentes-Viagem'!$D46</f>
        <v>-100</v>
      </c>
    </row>
    <row r="47" spans="1:5" ht="15" customHeight="1" x14ac:dyDescent="0.2">
      <c r="B47" s="10" t="s">
        <v>126</v>
      </c>
      <c r="C47" s="38">
        <v>0</v>
      </c>
      <c r="D47" s="38">
        <v>0</v>
      </c>
      <c r="E47" s="38">
        <f>'Decor-Flores-Presentes-Viagem'!$C47-'Decor-Flores-Presentes-Viagem'!$D47</f>
        <v>0</v>
      </c>
    </row>
    <row r="48" spans="1:5" ht="15" customHeight="1" x14ac:dyDescent="0.2">
      <c r="B48" t="s">
        <v>127</v>
      </c>
      <c r="C48" s="39">
        <f>SUBTOTAL(109,OutrasDespesas[ESTIMADO])</f>
        <v>885</v>
      </c>
      <c r="D48" s="39">
        <f>SUBTOTAL(109,OutrasDespesas[REAL])</f>
        <v>1021</v>
      </c>
      <c r="E48" s="39">
        <f>SUBTOTAL(109,OutrasDespesas[ACIMA/ABAIXO])</f>
        <v>-136</v>
      </c>
    </row>
  </sheetData>
  <mergeCells count="5">
    <mergeCell ref="B9:E9"/>
    <mergeCell ref="B10:E10"/>
    <mergeCell ref="B19:E19"/>
    <mergeCell ref="B28:E28"/>
    <mergeCell ref="B35:E35"/>
  </mergeCells>
  <printOptions horizontalCentered="1"/>
  <pageMargins left="0.7" right="0.7" top="0.75" bottom="0.75" header="0.3" footer="0.3"/>
  <pageSetup paperSize="9" scale="98" fitToHeight="0" orientation="portrait" r:id="rId1"/>
  <headerFooter differentFirst="1">
    <oddFooter>Page &amp;P of &amp;N</oddFooter>
  </headerFooter>
  <tableParts count="5">
    <tablePart r:id="rId2"/>
    <tablePart r:id="rId3"/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E8D0938-2719-4215-91C1-34331E565631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Gray" iconId="0"/>
              <x14:cfIcon iconSet="NoIcons" iconId="0"/>
              <x14:cfIcon iconSet="3ArrowsGray" iconId="2"/>
            </x14:iconSet>
          </x14:cfRule>
          <xm:sqref>E38:E47 E31:E33 E22:E26 E13:E17 E3:E7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22</vt:i4>
      </vt:variant>
    </vt:vector>
  </HeadingPairs>
  <TitlesOfParts>
    <vt:vector size="26" baseType="lpstr">
      <vt:lpstr>Início</vt:lpstr>
      <vt:lpstr>Orçamento de casamento</vt:lpstr>
      <vt:lpstr>Roupas-Festa-Música-Fotos</vt:lpstr>
      <vt:lpstr>Decor-Flores-Presentes-Viagem</vt:lpstr>
      <vt:lpstr>'Decor-Flores-Presentes-Viagem'!Titulos_de_impressao</vt:lpstr>
      <vt:lpstr>'Roupas-Festa-Música-Fotos'!Titulos_de_impressao</vt:lpstr>
      <vt:lpstr>Total_da_Festa_est</vt:lpstr>
      <vt:lpstr>Total_da_Festa_real</vt:lpstr>
      <vt:lpstr>Total_de_Decoração_est</vt:lpstr>
      <vt:lpstr>Total_de_Decoração_real</vt:lpstr>
      <vt:lpstr>Total_de_Flores_est</vt:lpstr>
      <vt:lpstr>Total_de_Flores_real</vt:lpstr>
      <vt:lpstr>Total_de_Fotografia_est</vt:lpstr>
      <vt:lpstr>Total_de_Fotografia_real</vt:lpstr>
      <vt:lpstr>Total_de_Impressão_gráfica_est</vt:lpstr>
      <vt:lpstr>Total_de_Impressão_gráfica_real</vt:lpstr>
      <vt:lpstr>Total_de_Música_entretenimento_est</vt:lpstr>
      <vt:lpstr>Total_de_Música_entretenimento_real</vt:lpstr>
      <vt:lpstr>Total_de_Outras_despesas_est</vt:lpstr>
      <vt:lpstr>Total_de_Outras_despesas_real</vt:lpstr>
      <vt:lpstr>Total_de_Presentes_est</vt:lpstr>
      <vt:lpstr>Total_de_Presentes_real</vt:lpstr>
      <vt:lpstr>Total_de_Roupas_est</vt:lpstr>
      <vt:lpstr>Total_de_Roupas_real</vt:lpstr>
      <vt:lpstr>Total_de_Viagem_transporte_est</vt:lpstr>
      <vt:lpstr>Total_de_Viagem_transporte_real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Luiz Domingues Filho - VOT</dc:creator>
  <cp:lastModifiedBy>Luiz Domingues Filho - VOT</cp:lastModifiedBy>
  <dcterms:created xsi:type="dcterms:W3CDTF">2018-05-29T12:35:03Z</dcterms:created>
  <dcterms:modified xsi:type="dcterms:W3CDTF">2019-11-01T18:57:36Z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v-rimour@microsoft.com</vt:lpwstr>
  </property>
  <property fmtid="{D5CDD505-2E9C-101B-9397-08002B2CF9AE}" pid="5" name="MSIP_Label_f42aa342-8706-4288-bd11-ebb85995028c_SetDate">
    <vt:lpwstr>2018-05-29T12:35:07.5393943Z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