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filterPrivacy="1" codeName="ThisWorkbook"/>
  <xr:revisionPtr revIDLastSave="0" documentId="8_{0A1C5516-7C53-46BF-A0DD-11429617DEFE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Calendário de Aniversários" sheetId="4" r:id="rId1"/>
  </sheets>
  <definedNames>
    <definedName name="AbrDom1">DATE(AnoCalendário,4,1)-WEEKDAY(DATE(AnoCalendário,4,1))</definedName>
    <definedName name="AgoDom1">DATE(AnoCalendário,8,1)-WEEKDAY(DATE(AnoCalendário,8,1))</definedName>
    <definedName name="AnoCalendário">'Calendário de Aniversários'!$Z$2</definedName>
    <definedName name="_xlnm.Print_Area" localSheetId="0">'Calendário de Aniversários'!$A$1:$AG$44</definedName>
    <definedName name="Datas_deAniversário">'Calendário de Aniversários'!$AH$5:$AH$24</definedName>
    <definedName name="DezDom1">DATE(AnoCalendário,12,1)-WEEKDAY(DATE(AnoCalendário,12,1))</definedName>
    <definedName name="FevDom1">DATE(AnoCalendário,2,1)-WEEKDAY(DATE(AnoCalendário,2,1))</definedName>
    <definedName name="JanDom1">DATE(AnoCalendário,1,1)-WEEKDAY(DATE(AnoCalendário,1,1))</definedName>
    <definedName name="JulDom1">DATE(AnoCalendário,7,1)-WEEKDAY(DATE(AnoCalendário,7,1))</definedName>
    <definedName name="JunDom1">DATE(AnoCalendário,6,1)-WEEKDAY(DATE(AnoCalendário,6,1))</definedName>
    <definedName name="MaiDom1">DATE(AnoCalendário,5,1)-WEEKDAY(DATE(AnoCalendário,5,1))</definedName>
    <definedName name="MarDom1">DATE(AnoCalendário,3,1)-WEEKDAY(DATE(AnoCalendário,3,1))</definedName>
    <definedName name="NovDom1">DATE(AnoCalendário,11,1)-WEEKDAY(DATE(AnoCalendário,11,1))</definedName>
    <definedName name="OutDom1">DATE(AnoCalendário,10,1)-WEEKDAY(DATE(AnoCalendário,10,1))</definedName>
    <definedName name="SetDom1">DATE(AnoCalendário,9,1)-WEEKDAY(DATE(AnoCalendário,9,1))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5" i="4" l="1"/>
  <c r="AH24" i="4"/>
  <c r="AH20" i="4"/>
  <c r="AH16" i="4"/>
  <c r="AH23" i="4"/>
  <c r="AH19" i="4"/>
  <c r="AH17" i="4"/>
  <c r="AH22" i="4"/>
  <c r="AH18" i="4"/>
  <c r="AH21" i="4"/>
  <c r="AH5" i="4"/>
  <c r="AH14" i="4"/>
  <c r="AH10" i="4"/>
  <c r="AH6" i="4"/>
  <c r="AH13" i="4"/>
  <c r="AH9" i="4"/>
  <c r="AH7" i="4"/>
  <c r="AH12" i="4"/>
  <c r="AH8" i="4"/>
  <c r="AH11" i="4"/>
  <c r="AF43" i="4" l="1"/>
  <c r="AE43" i="4"/>
  <c r="AD43" i="4"/>
  <c r="AC43" i="4"/>
  <c r="AB43" i="4"/>
  <c r="AA43" i="4"/>
  <c r="Z43" i="4"/>
  <c r="AF42" i="4"/>
  <c r="AE42" i="4"/>
  <c r="AD42" i="4"/>
  <c r="AC42" i="4"/>
  <c r="AB42" i="4"/>
  <c r="AA42" i="4"/>
  <c r="Z42" i="4"/>
  <c r="AF41" i="4"/>
  <c r="AE41" i="4"/>
  <c r="AD41" i="4"/>
  <c r="AC41" i="4"/>
  <c r="AB41" i="4"/>
  <c r="AA41" i="4"/>
  <c r="Z41" i="4"/>
  <c r="AF40" i="4"/>
  <c r="AE40" i="4"/>
  <c r="AD40" i="4"/>
  <c r="AC40" i="4"/>
  <c r="AB40" i="4"/>
  <c r="AA40" i="4"/>
  <c r="Z40" i="4"/>
  <c r="AF39" i="4"/>
  <c r="AE39" i="4"/>
  <c r="AD39" i="4"/>
  <c r="AC39" i="4"/>
  <c r="AB39" i="4"/>
  <c r="AA39" i="4"/>
  <c r="Z39" i="4"/>
  <c r="AF38" i="4"/>
  <c r="AE38" i="4"/>
  <c r="AD38" i="4"/>
  <c r="AC38" i="4"/>
  <c r="AB38" i="4"/>
  <c r="AA38" i="4"/>
  <c r="Z38" i="4"/>
  <c r="X43" i="4"/>
  <c r="W43" i="4"/>
  <c r="V43" i="4"/>
  <c r="U43" i="4"/>
  <c r="T43" i="4"/>
  <c r="S43" i="4"/>
  <c r="R43" i="4"/>
  <c r="X42" i="4"/>
  <c r="W42" i="4"/>
  <c r="V42" i="4"/>
  <c r="U42" i="4"/>
  <c r="T42" i="4"/>
  <c r="S42" i="4"/>
  <c r="R42" i="4"/>
  <c r="X41" i="4"/>
  <c r="W41" i="4"/>
  <c r="V41" i="4"/>
  <c r="U41" i="4"/>
  <c r="T41" i="4"/>
  <c r="S41" i="4"/>
  <c r="R41" i="4"/>
  <c r="X40" i="4"/>
  <c r="W40" i="4"/>
  <c r="V40" i="4"/>
  <c r="U40" i="4"/>
  <c r="T40" i="4"/>
  <c r="S40" i="4"/>
  <c r="R40" i="4"/>
  <c r="X39" i="4"/>
  <c r="W39" i="4"/>
  <c r="V39" i="4"/>
  <c r="U39" i="4"/>
  <c r="T39" i="4"/>
  <c r="S39" i="4"/>
  <c r="R39" i="4"/>
  <c r="X38" i="4"/>
  <c r="W38" i="4"/>
  <c r="V38" i="4"/>
  <c r="U38" i="4"/>
  <c r="T38" i="4"/>
  <c r="S38" i="4"/>
  <c r="R38" i="4"/>
  <c r="P43" i="4"/>
  <c r="O43" i="4"/>
  <c r="N43" i="4"/>
  <c r="M43" i="4"/>
  <c r="L43" i="4"/>
  <c r="K43" i="4"/>
  <c r="J43" i="4"/>
  <c r="P42" i="4"/>
  <c r="O42" i="4"/>
  <c r="N42" i="4"/>
  <c r="M42" i="4"/>
  <c r="L42" i="4"/>
  <c r="K42" i="4"/>
  <c r="J42" i="4"/>
  <c r="P41" i="4"/>
  <c r="O41" i="4"/>
  <c r="N41" i="4"/>
  <c r="M41" i="4"/>
  <c r="L41" i="4"/>
  <c r="K41" i="4"/>
  <c r="J41" i="4"/>
  <c r="P40" i="4"/>
  <c r="O40" i="4"/>
  <c r="N40" i="4"/>
  <c r="M40" i="4"/>
  <c r="L40" i="4"/>
  <c r="K40" i="4"/>
  <c r="J40" i="4"/>
  <c r="P39" i="4"/>
  <c r="O39" i="4"/>
  <c r="N39" i="4"/>
  <c r="M39" i="4"/>
  <c r="L39" i="4"/>
  <c r="K39" i="4"/>
  <c r="J39" i="4"/>
  <c r="P38" i="4"/>
  <c r="O38" i="4"/>
  <c r="N38" i="4"/>
  <c r="M38" i="4"/>
  <c r="L38" i="4"/>
  <c r="K38" i="4"/>
  <c r="J38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AF34" i="4"/>
  <c r="AE34" i="4"/>
  <c r="AD34" i="4"/>
  <c r="AC34" i="4"/>
  <c r="AB34" i="4"/>
  <c r="AA34" i="4"/>
  <c r="Z34" i="4"/>
  <c r="AF33" i="4"/>
  <c r="AE33" i="4"/>
  <c r="AD33" i="4"/>
  <c r="AC33" i="4"/>
  <c r="AB33" i="4"/>
  <c r="AA33" i="4"/>
  <c r="Z33" i="4"/>
  <c r="AF32" i="4"/>
  <c r="AE32" i="4"/>
  <c r="AD32" i="4"/>
  <c r="AC32" i="4"/>
  <c r="AB32" i="4"/>
  <c r="AA32" i="4"/>
  <c r="Z32" i="4"/>
  <c r="AF31" i="4"/>
  <c r="AE31" i="4"/>
  <c r="AD31" i="4"/>
  <c r="AC31" i="4"/>
  <c r="AB31" i="4"/>
  <c r="AA31" i="4"/>
  <c r="Z31" i="4"/>
  <c r="AF30" i="4"/>
  <c r="AE30" i="4"/>
  <c r="AD30" i="4"/>
  <c r="AC30" i="4"/>
  <c r="AB30" i="4"/>
  <c r="AA30" i="4"/>
  <c r="Z30" i="4"/>
  <c r="AF29" i="4"/>
  <c r="AE29" i="4"/>
  <c r="AD29" i="4"/>
  <c r="AC29" i="4"/>
  <c r="AB29" i="4"/>
  <c r="AA29" i="4"/>
  <c r="Z29" i="4"/>
  <c r="X34" i="4"/>
  <c r="W34" i="4"/>
  <c r="V34" i="4"/>
  <c r="U34" i="4"/>
  <c r="T34" i="4"/>
  <c r="S34" i="4"/>
  <c r="R34" i="4"/>
  <c r="X33" i="4"/>
  <c r="W33" i="4"/>
  <c r="V33" i="4"/>
  <c r="U33" i="4"/>
  <c r="T33" i="4"/>
  <c r="S33" i="4"/>
  <c r="R33" i="4"/>
  <c r="X32" i="4"/>
  <c r="W32" i="4"/>
  <c r="V32" i="4"/>
  <c r="U32" i="4"/>
  <c r="T32" i="4"/>
  <c r="S32" i="4"/>
  <c r="R32" i="4"/>
  <c r="X31" i="4"/>
  <c r="W31" i="4"/>
  <c r="V31" i="4"/>
  <c r="U31" i="4"/>
  <c r="T31" i="4"/>
  <c r="S31" i="4"/>
  <c r="R31" i="4"/>
  <c r="X30" i="4"/>
  <c r="W30" i="4"/>
  <c r="V30" i="4"/>
  <c r="U30" i="4"/>
  <c r="T30" i="4"/>
  <c r="S30" i="4"/>
  <c r="R30" i="4"/>
  <c r="X29" i="4"/>
  <c r="W29" i="4"/>
  <c r="V29" i="4"/>
  <c r="U29" i="4"/>
  <c r="T29" i="4"/>
  <c r="S29" i="4"/>
  <c r="R29" i="4"/>
  <c r="P34" i="4"/>
  <c r="O34" i="4"/>
  <c r="N34" i="4"/>
  <c r="M34" i="4"/>
  <c r="L34" i="4"/>
  <c r="K34" i="4"/>
  <c r="J34" i="4"/>
  <c r="P33" i="4"/>
  <c r="O33" i="4"/>
  <c r="N33" i="4"/>
  <c r="M33" i="4"/>
  <c r="L33" i="4"/>
  <c r="K33" i="4"/>
  <c r="J33" i="4"/>
  <c r="P32" i="4"/>
  <c r="O32" i="4"/>
  <c r="N32" i="4"/>
  <c r="M32" i="4"/>
  <c r="L32" i="4"/>
  <c r="K32" i="4"/>
  <c r="J32" i="4"/>
  <c r="P31" i="4"/>
  <c r="O31" i="4"/>
  <c r="N31" i="4"/>
  <c r="M31" i="4"/>
  <c r="L31" i="4"/>
  <c r="K31" i="4"/>
  <c r="J31" i="4"/>
  <c r="P30" i="4"/>
  <c r="O30" i="4"/>
  <c r="N30" i="4"/>
  <c r="M30" i="4"/>
  <c r="L30" i="4"/>
  <c r="K30" i="4"/>
  <c r="J30" i="4"/>
  <c r="P29" i="4"/>
  <c r="O29" i="4"/>
  <c r="N29" i="4"/>
  <c r="M29" i="4"/>
  <c r="L29" i="4"/>
  <c r="K29" i="4"/>
  <c r="J29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AF25" i="4"/>
  <c r="AE25" i="4"/>
  <c r="AD25" i="4"/>
  <c r="AC25" i="4"/>
  <c r="AB25" i="4"/>
  <c r="AA25" i="4"/>
  <c r="Z25" i="4"/>
  <c r="AF24" i="4"/>
  <c r="AE24" i="4"/>
  <c r="AD24" i="4"/>
  <c r="AC24" i="4"/>
  <c r="AB24" i="4"/>
  <c r="AA24" i="4"/>
  <c r="Z24" i="4"/>
  <c r="AF23" i="4"/>
  <c r="AE23" i="4"/>
  <c r="AD23" i="4"/>
  <c r="AC23" i="4"/>
  <c r="AB23" i="4"/>
  <c r="AA23" i="4"/>
  <c r="Z23" i="4"/>
  <c r="AF22" i="4"/>
  <c r="AE22" i="4"/>
  <c r="AD22" i="4"/>
  <c r="AC22" i="4"/>
  <c r="AB22" i="4"/>
  <c r="AA22" i="4"/>
  <c r="Z22" i="4"/>
  <c r="AF21" i="4"/>
  <c r="AE21" i="4"/>
  <c r="AD21" i="4"/>
  <c r="AC21" i="4"/>
  <c r="AB21" i="4"/>
  <c r="AA21" i="4"/>
  <c r="Z21" i="4"/>
  <c r="AF20" i="4"/>
  <c r="AE20" i="4"/>
  <c r="AD20" i="4"/>
  <c r="AC20" i="4"/>
  <c r="AB20" i="4"/>
  <c r="AA20" i="4"/>
  <c r="Z20" i="4"/>
  <c r="X25" i="4"/>
  <c r="W25" i="4"/>
  <c r="V25" i="4"/>
  <c r="U25" i="4"/>
  <c r="T25" i="4"/>
  <c r="S25" i="4"/>
  <c r="R25" i="4"/>
  <c r="X24" i="4"/>
  <c r="W24" i="4"/>
  <c r="V24" i="4"/>
  <c r="U24" i="4"/>
  <c r="T24" i="4"/>
  <c r="S24" i="4"/>
  <c r="R24" i="4"/>
  <c r="X23" i="4"/>
  <c r="W23" i="4"/>
  <c r="V23" i="4"/>
  <c r="U23" i="4"/>
  <c r="T23" i="4"/>
  <c r="S23" i="4"/>
  <c r="R23" i="4"/>
  <c r="X22" i="4"/>
  <c r="W22" i="4"/>
  <c r="V22" i="4"/>
  <c r="U22" i="4"/>
  <c r="T22" i="4"/>
  <c r="S22" i="4"/>
  <c r="R22" i="4"/>
  <c r="X21" i="4"/>
  <c r="W21" i="4"/>
  <c r="V21" i="4"/>
  <c r="U21" i="4"/>
  <c r="T21" i="4"/>
  <c r="S21" i="4"/>
  <c r="R21" i="4"/>
  <c r="X20" i="4"/>
  <c r="W20" i="4"/>
  <c r="V20" i="4"/>
  <c r="U20" i="4"/>
  <c r="T20" i="4"/>
  <c r="S20" i="4"/>
  <c r="R20" i="4"/>
  <c r="P25" i="4"/>
  <c r="O25" i="4"/>
  <c r="N25" i="4"/>
  <c r="M25" i="4"/>
  <c r="L25" i="4"/>
  <c r="K25" i="4"/>
  <c r="J25" i="4"/>
  <c r="P24" i="4"/>
  <c r="O24" i="4"/>
  <c r="N24" i="4"/>
  <c r="M24" i="4"/>
  <c r="L24" i="4"/>
  <c r="K24" i="4"/>
  <c r="J24" i="4"/>
  <c r="P23" i="4"/>
  <c r="O23" i="4"/>
  <c r="N23" i="4"/>
  <c r="M23" i="4"/>
  <c r="L23" i="4"/>
  <c r="K23" i="4"/>
  <c r="J23" i="4"/>
  <c r="P22" i="4"/>
  <c r="O22" i="4"/>
  <c r="N22" i="4"/>
  <c r="M22" i="4"/>
  <c r="L22" i="4"/>
  <c r="K22" i="4"/>
  <c r="J22" i="4"/>
  <c r="P21" i="4"/>
  <c r="O21" i="4"/>
  <c r="N21" i="4"/>
  <c r="M21" i="4"/>
  <c r="L21" i="4"/>
  <c r="K21" i="4"/>
  <c r="J21" i="4"/>
  <c r="P20" i="4"/>
  <c r="O20" i="4"/>
  <c r="N20" i="4"/>
  <c r="M20" i="4"/>
  <c r="L20" i="4"/>
  <c r="K20" i="4"/>
  <c r="J20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Z36" i="4"/>
  <c r="R36" i="4"/>
  <c r="J36" i="4"/>
  <c r="B36" i="4"/>
  <c r="Z27" i="4"/>
  <c r="R27" i="4"/>
  <c r="J27" i="4"/>
  <c r="B27" i="4"/>
  <c r="Z18" i="4"/>
  <c r="R18" i="4"/>
  <c r="J18" i="4"/>
  <c r="B18" i="4"/>
</calcChain>
</file>

<file path=xl/sharedStrings.xml><?xml version="1.0" encoding="utf-8"?>
<sst xmlns="http://schemas.openxmlformats.org/spreadsheetml/2006/main" count="90" uniqueCount="13">
  <si>
    <t>Calendário de aniversário</t>
  </si>
  <si>
    <t>Dom</t>
  </si>
  <si>
    <t>Seg</t>
  </si>
  <si>
    <t>Ter</t>
  </si>
  <si>
    <t>Qua</t>
  </si>
  <si>
    <t>Qui</t>
  </si>
  <si>
    <t>Mamãe</t>
  </si>
  <si>
    <t>Tio Alberto</t>
  </si>
  <si>
    <t>Tia Flora</t>
  </si>
  <si>
    <t>Sex</t>
  </si>
  <si>
    <t>Sab</t>
  </si>
  <si>
    <t>Papai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</si>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</sst>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m/d;@"/>
    <numFmt numFmtId="167" formatCode="d/m;@"/>
    <numFmt numFmtId="168" formatCode="d"/>
    <numFmt numFmtId="169" formatCode="mmmm"/>
    <numFmt numFmtId="170" formatCode="d&quot; de &quot;mmmm"/>
  </numFmts>
  <fonts count="32" x14ac:knownFonts="1">
    <font>
      <sz val="10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name val="Verdana"/>
      <family val="2"/>
      <scheme val="minor"/>
    </font>
    <font>
      <sz val="10"/>
      <color theme="1" tint="0.249977111117893"/>
      <name val="Verdana"/>
      <family val="2"/>
      <scheme val="minor"/>
    </font>
    <font>
      <sz val="10"/>
      <color theme="1" tint="0.14999847407452621"/>
      <name val="Verdana"/>
      <family val="2"/>
      <scheme val="minor"/>
    </font>
    <font>
      <sz val="12"/>
      <color theme="1" tint="0.14999847407452621"/>
      <name val="Verdana"/>
      <family val="2"/>
      <scheme val="minor"/>
    </font>
    <font>
      <b/>
      <sz val="12"/>
      <color theme="1" tint="0.14999847407452621"/>
      <name val="Verdana"/>
      <family val="2"/>
      <scheme val="minor"/>
    </font>
    <font>
      <sz val="10"/>
      <color theme="1" tint="0.14999847407452621"/>
      <name val="Franklin Gothic Heavy"/>
      <family val="1"/>
      <scheme val="major"/>
    </font>
    <font>
      <sz val="8"/>
      <color theme="1" tint="0.34998626667073579"/>
      <name val="Verdana"/>
      <family val="2"/>
      <scheme val="minor"/>
    </font>
    <font>
      <sz val="36"/>
      <color theme="7" tint="-0.499984740745262"/>
      <name val="Franklin Gothic Heavy"/>
      <family val="1"/>
      <scheme val="major"/>
    </font>
    <font>
      <sz val="40"/>
      <color theme="7" tint="-0.499984740745262"/>
      <name val="Franklin Gothic Heavy"/>
      <family val="1"/>
      <scheme val="major"/>
    </font>
    <font>
      <sz val="10"/>
      <color theme="0"/>
      <name val="Verdana"/>
      <family val="2"/>
      <scheme val="minor"/>
    </font>
    <font>
      <sz val="10"/>
      <color theme="7" tint="0.39997558519241921"/>
      <name val="Verdana"/>
      <family val="2"/>
      <scheme val="minor"/>
    </font>
    <font>
      <sz val="12"/>
      <color theme="7" tint="0.39997558519241921"/>
      <name val="Verdana"/>
      <family val="2"/>
      <scheme val="minor"/>
    </font>
    <font>
      <sz val="11"/>
      <color theme="7" tint="-0.499984740745262"/>
      <name val="Verdana"/>
      <family val="2"/>
      <scheme val="minor"/>
    </font>
    <font>
      <sz val="10"/>
      <color theme="1"/>
      <name val="Verdana"/>
      <family val="2"/>
      <scheme val="minor"/>
    </font>
    <font>
      <sz val="18"/>
      <color theme="3"/>
      <name val="Franklin Gothic Heavy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dotted">
        <color theme="7" tint="0.59996337778862885"/>
      </bottom>
      <diagonal/>
    </border>
    <border>
      <left/>
      <right/>
      <top style="dotted">
        <color theme="7" tint="0.59996337778862885"/>
      </top>
      <bottom style="dotted">
        <color theme="7" tint="0.59996337778862885"/>
      </bottom>
      <diagonal/>
    </border>
    <border>
      <left/>
      <right/>
      <top/>
      <bottom style="thin">
        <color theme="7" tint="0.5999633777886288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7" applyNumberFormat="0" applyAlignment="0" applyProtection="0"/>
    <xf numFmtId="0" fontId="24" fillId="7" borderId="8" applyNumberFormat="0" applyAlignment="0" applyProtection="0"/>
    <xf numFmtId="0" fontId="25" fillId="7" borderId="7" applyNumberFormat="0" applyAlignment="0" applyProtection="0"/>
    <xf numFmtId="0" fontId="26" fillId="0" borderId="9" applyNumberFormat="0" applyFill="0" applyAlignment="0" applyProtection="0"/>
    <xf numFmtId="0" fontId="27" fillId="8" borderId="10" applyNumberFormat="0" applyAlignment="0" applyProtection="0"/>
    <xf numFmtId="0" fontId="28" fillId="0" borderId="0" applyNumberFormat="0" applyFill="0" applyBorder="0" applyAlignment="0" applyProtection="0"/>
    <xf numFmtId="0" fontId="15" fillId="9" borderId="11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166" fontId="11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14" fontId="1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Fill="1" applyAlignment="1"/>
    <xf numFmtId="0" fontId="8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vertical="center"/>
    </xf>
    <xf numFmtId="167" fontId="11" fillId="0" borderId="0" xfId="0" applyNumberFormat="1" applyFont="1" applyAlignment="1">
      <alignment vertical="center"/>
    </xf>
    <xf numFmtId="167" fontId="11" fillId="0" borderId="0" xfId="0" applyNumberFormat="1" applyFont="1" applyFill="1" applyAlignment="1">
      <alignment vertical="center"/>
    </xf>
    <xf numFmtId="14" fontId="4" fillId="0" borderId="0" xfId="0" applyNumberFormat="1" applyFont="1" applyFill="1" applyBorder="1" applyAlignment="1">
      <alignment horizontal="center" vertical="center"/>
    </xf>
    <xf numFmtId="167" fontId="11" fillId="0" borderId="0" xfId="0" applyNumberFormat="1" applyFont="1" applyFill="1" applyAlignment="1"/>
    <xf numFmtId="168" fontId="4" fillId="0" borderId="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170" fontId="4" fillId="2" borderId="1" xfId="0" applyNumberFormat="1" applyFont="1" applyFill="1" applyBorder="1" applyAlignment="1">
      <alignment horizontal="left" vertical="center"/>
    </xf>
    <xf numFmtId="170" fontId="4" fillId="2" borderId="2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right" vertical="center" wrapText="1"/>
    </xf>
    <xf numFmtId="169" fontId="14" fillId="0" borderId="3" xfId="0" applyNumberFormat="1" applyFont="1" applyFill="1" applyBorder="1" applyAlignment="1">
      <alignment horizontal="center" vertical="center"/>
    </xf>
  </cellXfs>
  <cellStyles count="48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4" builtinId="4" customBuiltin="1"/>
    <cellStyle name="Moeda [0]" xfId="5" builtinId="7" customBuiltin="1"/>
    <cellStyle name="Neutro" xfId="14" builtinId="28" customBuiltin="1"/>
    <cellStyle name="Normal" xfId="0" builtinId="0" customBuiltin="1"/>
    <cellStyle name="Normal 2" xfId="1" xr:uid="{00000000-0005-0000-0000-000001000000}"/>
    <cellStyle name="Nota" xfId="21" builtinId="10" customBuiltin="1"/>
    <cellStyle name="Porcentagem" xfId="6" builtinId="5" customBuiltin="1"/>
    <cellStyle name="Ruim" xfId="13" builtinId="27" customBuiltin="1"/>
    <cellStyle name="Saída" xfId="16" builtinId="21" customBuiltin="1"/>
    <cellStyle name="Separador de milhares [0]" xfId="3" builtinId="6" customBuiltin="1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" xfId="2" builtinId="3" customBuiltin="1"/>
  </cellStyles>
  <dxfs count="1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8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Z$2" max="2999" min="1900" page="10" val="202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</xdr:row>
          <xdr:rowOff>238125</xdr:rowOff>
        </xdr:from>
        <xdr:to>
          <xdr:col>33</xdr:col>
          <xdr:colOff>28575</xdr:colOff>
          <xdr:row>1</xdr:row>
          <xdr:rowOff>542925</xdr:rowOff>
        </xdr:to>
        <xdr:sp macro="" textlink="">
          <xdr:nvSpPr>
            <xdr:cNvPr id="1025" name="Controle Giratório" descr="Use os botões de controle giratório para alterar o ano calendário ou altere o ano na célula AG2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1</xdr:col>
      <xdr:colOff>0</xdr:colOff>
      <xdr:row>15</xdr:row>
      <xdr:rowOff>0</xdr:rowOff>
    </xdr:from>
    <xdr:to>
      <xdr:col>32</xdr:col>
      <xdr:colOff>0</xdr:colOff>
      <xdr:row>16</xdr:row>
      <xdr:rowOff>2350</xdr:rowOff>
    </xdr:to>
    <xdr:pic>
      <xdr:nvPicPr>
        <xdr:cNvPr id="2" name="Imagem 1" descr="Ilustrações animadas de feliz aniversário" title="Imagens de Borda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895850"/>
          <a:ext cx="7677150" cy="659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32</xdr:col>
      <xdr:colOff>0</xdr:colOff>
      <xdr:row>3</xdr:row>
      <xdr:rowOff>11628</xdr:rowOff>
    </xdr:to>
    <xdr:pic>
      <xdr:nvPicPr>
        <xdr:cNvPr id="4" name="Imagem 3" descr="Ilustrações animadas de feliz aniversário" title="Imagens de Borda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71550"/>
          <a:ext cx="7677150" cy="62122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Janeiro" displayName="Janeiro" ref="B19:H25" totalsRowShown="0" headerRowDxfId="107" dataDxfId="106">
  <autoFilter ref="B19:H2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om" dataDxfId="105"/>
    <tableColumn id="2" xr3:uid="{00000000-0010-0000-0000-000002000000}" name="Seg" dataDxfId="104"/>
    <tableColumn id="3" xr3:uid="{00000000-0010-0000-0000-000003000000}" name="Ter" dataDxfId="103"/>
    <tableColumn id="4" xr3:uid="{00000000-0010-0000-0000-000004000000}" name="Qua" dataDxfId="102"/>
    <tableColumn id="5" xr3:uid="{00000000-0010-0000-0000-000005000000}" name="Qui" dataDxfId="101"/>
    <tableColumn id="6" xr3:uid="{00000000-0010-0000-0000-000006000000}" name="Sex" dataDxfId="100"/>
    <tableColumn id="7" xr3:uid="{00000000-0010-0000-0000-000007000000}" name="Sab" dataDxfId="9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Calendário de janeiro, dias da semana são calculados automaticamente para o ano inserido na célula AE3 nesta tabela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Maio" displayName="Maio" ref="B28:H34" totalsRowShown="0" headerRowDxfId="26" dataDxfId="25">
  <autoFilter ref="B28:H34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900-000001000000}" name="Dom" dataDxfId="24"/>
    <tableColumn id="2" xr3:uid="{00000000-0010-0000-0900-000002000000}" name="Seg" dataDxfId="23"/>
    <tableColumn id="3" xr3:uid="{00000000-0010-0000-0900-000003000000}" name="Ter" dataDxfId="22"/>
    <tableColumn id="4" xr3:uid="{00000000-0010-0000-0900-000004000000}" name="Qua" dataDxfId="21"/>
    <tableColumn id="5" xr3:uid="{00000000-0010-0000-0900-000005000000}" name="Qui" dataDxfId="20"/>
    <tableColumn id="6" xr3:uid="{00000000-0010-0000-0900-000006000000}" name="Sex" dataDxfId="19"/>
    <tableColumn id="7" xr3:uid="{00000000-0010-0000-0900-000007000000}" name="Sab" dataDxfId="1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Calendário de maio, dias da semana são calculados automaticamente para o ano inserido na célula AE3 nesta tabela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Junho" displayName="Junho" ref="J28:P34" totalsRowShown="0" headerRowDxfId="17" dataDxfId="16">
  <autoFilter ref="J28:P34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A00-000001000000}" name="Dom" dataDxfId="15"/>
    <tableColumn id="2" xr3:uid="{00000000-0010-0000-0A00-000002000000}" name="Seg" dataDxfId="14"/>
    <tableColumn id="3" xr3:uid="{00000000-0010-0000-0A00-000003000000}" name="Ter" dataDxfId="13"/>
    <tableColumn id="4" xr3:uid="{00000000-0010-0000-0A00-000004000000}" name="Qua" dataDxfId="12"/>
    <tableColumn id="5" xr3:uid="{00000000-0010-0000-0A00-000005000000}" name="Qui" dataDxfId="11"/>
    <tableColumn id="6" xr3:uid="{00000000-0010-0000-0A00-000006000000}" name="Sex" dataDxfId="10"/>
    <tableColumn id="7" xr3:uid="{00000000-0010-0000-0A00-000007000000}" name="Sab" dataDxfId="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Calendário de junho, dias da semana são calculados automaticamente para o ano inserido na célula AE3 nesta tabela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Julho" displayName="Julho" ref="R28:X34" totalsRowShown="0" headerRowDxfId="8" dataDxfId="7">
  <autoFilter ref="R28:X34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B00-000001000000}" name="Dom" dataDxfId="6"/>
    <tableColumn id="2" xr3:uid="{00000000-0010-0000-0B00-000002000000}" name="Seg" dataDxfId="5"/>
    <tableColumn id="3" xr3:uid="{00000000-0010-0000-0B00-000003000000}" name="Ter" dataDxfId="4"/>
    <tableColumn id="4" xr3:uid="{00000000-0010-0000-0B00-000004000000}" name="Qua" dataDxfId="3"/>
    <tableColumn id="5" xr3:uid="{00000000-0010-0000-0B00-000005000000}" name="Qui" dataDxfId="2"/>
    <tableColumn id="6" xr3:uid="{00000000-0010-0000-0B00-000006000000}" name="Sex" dataDxfId="1"/>
    <tableColumn id="7" xr3:uid="{00000000-0010-0000-0B00-000007000000}" name="Sab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Calendário de julho, dias da semana são calculados automaticamente para o ano inserido na célula AE3 nesta tabe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evereiro" displayName="Fevereiro" ref="J19:P25" totalsRowShown="0" headerRowDxfId="98" dataDxfId="97">
  <autoFilter ref="J19:P2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Dom" dataDxfId="96"/>
    <tableColumn id="2" xr3:uid="{00000000-0010-0000-0100-000002000000}" name="Seg" dataDxfId="95"/>
    <tableColumn id="3" xr3:uid="{00000000-0010-0000-0100-000003000000}" name="Ter" dataDxfId="94"/>
    <tableColumn id="4" xr3:uid="{00000000-0010-0000-0100-000004000000}" name="Qua" dataDxfId="93"/>
    <tableColumn id="5" xr3:uid="{00000000-0010-0000-0100-000005000000}" name="Qui" dataDxfId="92"/>
    <tableColumn id="6" xr3:uid="{00000000-0010-0000-0100-000006000000}" name="Sex" dataDxfId="91"/>
    <tableColumn id="7" xr3:uid="{00000000-0010-0000-0100-000007000000}" name="Sab" dataDxfId="9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Calendário de fevereiro, dias da semana são calculados automaticamente para o ano inserido na célula AE3 nesta tabel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arço" displayName="Março" ref="R19:X25" totalsRowShown="0" headerRowDxfId="89" dataDxfId="88">
  <autoFilter ref="R19:X2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Dom" dataDxfId="87"/>
    <tableColumn id="2" xr3:uid="{00000000-0010-0000-0200-000002000000}" name="Seg" dataDxfId="86"/>
    <tableColumn id="3" xr3:uid="{00000000-0010-0000-0200-000003000000}" name="Ter" dataDxfId="85"/>
    <tableColumn id="4" xr3:uid="{00000000-0010-0000-0200-000004000000}" name="Qua" dataDxfId="84"/>
    <tableColumn id="5" xr3:uid="{00000000-0010-0000-0200-000005000000}" name="Qui" dataDxfId="83"/>
    <tableColumn id="6" xr3:uid="{00000000-0010-0000-0200-000006000000}" name="Sex" dataDxfId="82"/>
    <tableColumn id="7" xr3:uid="{00000000-0010-0000-0200-000007000000}" name="Sab" dataDxfId="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Calendário de março, dias da semana são calculados automaticamente para o ano inserido na célula AE3 nesta tabela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Abril" displayName="Abril" ref="Z19:AF25" totalsRowShown="0" headerRowDxfId="80" dataDxfId="79">
  <autoFilter ref="Z19:AF2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Dom" dataDxfId="78"/>
    <tableColumn id="2" xr3:uid="{00000000-0010-0000-0300-000002000000}" name="Seg" dataDxfId="77"/>
    <tableColumn id="3" xr3:uid="{00000000-0010-0000-0300-000003000000}" name="Ter" dataDxfId="76"/>
    <tableColumn id="4" xr3:uid="{00000000-0010-0000-0300-000004000000}" name="Qua" dataDxfId="75"/>
    <tableColumn id="5" xr3:uid="{00000000-0010-0000-0300-000005000000}" name="Qui" dataDxfId="74"/>
    <tableColumn id="6" xr3:uid="{00000000-0010-0000-0300-000006000000}" name="Sex" dataDxfId="73"/>
    <tableColumn id="7" xr3:uid="{00000000-0010-0000-0300-000007000000}" name="Sab" dataDxfId="7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Calendário de abril, dias da semana são calculados automaticamente para o ano inserido na célula AE3 nesta tabela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Agosto" displayName="Agosto" ref="Z28:AF34" totalsRowShown="0" headerRowDxfId="71" dataDxfId="70">
  <autoFilter ref="Z28:AF34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Dom" dataDxfId="69"/>
    <tableColumn id="2" xr3:uid="{00000000-0010-0000-0400-000002000000}" name="Seg" dataDxfId="68"/>
    <tableColumn id="3" xr3:uid="{00000000-0010-0000-0400-000003000000}" name="Ter" dataDxfId="67"/>
    <tableColumn id="4" xr3:uid="{00000000-0010-0000-0400-000004000000}" name="Qua" dataDxfId="66"/>
    <tableColumn id="5" xr3:uid="{00000000-0010-0000-0400-000005000000}" name="Qui" dataDxfId="65"/>
    <tableColumn id="6" xr3:uid="{00000000-0010-0000-0400-000006000000}" name="Sex" dataDxfId="64"/>
    <tableColumn id="7" xr3:uid="{00000000-0010-0000-0400-000007000000}" name="Sab" dataDxfId="6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Calendário de agosto, dias da semana são calculados automaticamente para o ano inserido na célula AE3 nesta tabela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Dezembro" displayName="Dezembro" ref="Z37:AF43" totalsRowShown="0" headerRowDxfId="62" dataDxfId="61">
  <autoFilter ref="Z37:AF43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Dom" dataDxfId="60"/>
    <tableColumn id="2" xr3:uid="{00000000-0010-0000-0500-000002000000}" name="Seg" dataDxfId="59"/>
    <tableColumn id="3" xr3:uid="{00000000-0010-0000-0500-000003000000}" name="Ter" dataDxfId="58"/>
    <tableColumn id="4" xr3:uid="{00000000-0010-0000-0500-000004000000}" name="Qua" dataDxfId="57"/>
    <tableColumn id="5" xr3:uid="{00000000-0010-0000-0500-000005000000}" name="Qui" dataDxfId="56"/>
    <tableColumn id="6" xr3:uid="{00000000-0010-0000-0500-000006000000}" name="Sex" dataDxfId="55"/>
    <tableColumn id="7" xr3:uid="{00000000-0010-0000-0500-000007000000}" name="Sab" dataDxfId="5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Calendário de dezembro, dias da semana são calculados automaticamente para o ano inserido na célula AE3 nesta tabela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Novembro" displayName="Novembro" ref="R37:X43" totalsRowShown="0" headerRowDxfId="53" dataDxfId="52">
  <autoFilter ref="R37:X43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600-000001000000}" name="Dom" dataDxfId="51"/>
    <tableColumn id="2" xr3:uid="{00000000-0010-0000-0600-000002000000}" name="Seg" dataDxfId="50"/>
    <tableColumn id="3" xr3:uid="{00000000-0010-0000-0600-000003000000}" name="Ter" dataDxfId="49"/>
    <tableColumn id="4" xr3:uid="{00000000-0010-0000-0600-000004000000}" name="Qua" dataDxfId="48"/>
    <tableColumn id="5" xr3:uid="{00000000-0010-0000-0600-000005000000}" name="Qui" dataDxfId="47"/>
    <tableColumn id="6" xr3:uid="{00000000-0010-0000-0600-000006000000}" name="Sex" dataDxfId="46"/>
    <tableColumn id="7" xr3:uid="{00000000-0010-0000-0600-000007000000}" name="Sab" dataDxfId="4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Calendário de novembro, dias da semana são calculados automaticamente para o ano inserido na célula AE3 nesta tabela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Outubro" displayName="Outubro" ref="J37:P43" totalsRowShown="0" headerRowDxfId="44" dataDxfId="43">
  <autoFilter ref="J37:P43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700-000001000000}" name="Dom" dataDxfId="42"/>
    <tableColumn id="2" xr3:uid="{00000000-0010-0000-0700-000002000000}" name="Seg" dataDxfId="41"/>
    <tableColumn id="3" xr3:uid="{00000000-0010-0000-0700-000003000000}" name="Ter" dataDxfId="40"/>
    <tableColumn id="4" xr3:uid="{00000000-0010-0000-0700-000004000000}" name="Qua" dataDxfId="39"/>
    <tableColumn id="5" xr3:uid="{00000000-0010-0000-0700-000005000000}" name="Qui" dataDxfId="38"/>
    <tableColumn id="6" xr3:uid="{00000000-0010-0000-0700-000006000000}" name="Sex" dataDxfId="37"/>
    <tableColumn id="7" xr3:uid="{00000000-0010-0000-0700-000007000000}" name="Sab" dataDxfId="3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Calendário de outubro, dias da semana são calculados automaticamente para o ano inserido na célula AE3 nesta tabela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Setembro" displayName="Setembro" ref="B37:H43" totalsRowShown="0" headerRowDxfId="35" dataDxfId="34">
  <autoFilter ref="B37:H43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800-000001000000}" name="Dom" dataDxfId="33"/>
    <tableColumn id="2" xr3:uid="{00000000-0010-0000-0800-000002000000}" name="Seg" dataDxfId="32"/>
    <tableColumn id="3" xr3:uid="{00000000-0010-0000-0800-000003000000}" name="Ter" dataDxfId="31"/>
    <tableColumn id="4" xr3:uid="{00000000-0010-0000-0800-000004000000}" name="Qua" dataDxfId="30"/>
    <tableColumn id="5" xr3:uid="{00000000-0010-0000-0800-000005000000}" name="Qui" dataDxfId="29"/>
    <tableColumn id="6" xr3:uid="{00000000-0010-0000-0800-000006000000}" name="Sex" dataDxfId="28"/>
    <tableColumn id="7" xr3:uid="{00000000-0010-0000-0800-000007000000}" name="Sab" dataDxfId="2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Calendário de setembro, dias da semana são calculados automaticamente para o ano inserido na célula AE3 nesta tabela"/>
    </ext>
  </extLst>
</table>
</file>

<file path=xl/theme/theme1.xml><?xml version="1.0" encoding="utf-8"?>
<a:theme xmlns:a="http://schemas.openxmlformats.org/drawingml/2006/main" name="9_calendar">
  <a:themeElements>
    <a:clrScheme name="Birthday Calendar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7BD7EC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Custom 27">
      <a:majorFont>
        <a:latin typeface="Franklin Gothic Heavy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openxmlformats.org/officeDocument/2006/relationships/table" Target="../tables/table9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3.xml"/><Relationship Id="rId12" Type="http://schemas.openxmlformats.org/officeDocument/2006/relationships/table" Target="../tables/table8.xml"/><Relationship Id="rId2" Type="http://schemas.openxmlformats.org/officeDocument/2006/relationships/drawing" Target="../drawings/drawing1.xml"/><Relationship Id="rId16" Type="http://schemas.openxmlformats.org/officeDocument/2006/relationships/table" Target="../tables/table12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5" Type="http://schemas.openxmlformats.org/officeDocument/2006/relationships/table" Target="../tables/table11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5.xml"/><Relationship Id="rId1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AI59"/>
  <sheetViews>
    <sheetView showGridLines="0" showRowColHeaders="0" tabSelected="1" zoomScaleNormal="100" workbookViewId="0">
      <selection activeCell="AK24" sqref="AK24"/>
    </sheetView>
  </sheetViews>
  <sheetFormatPr defaultColWidth="9" defaultRowHeight="12.75" x14ac:dyDescent="0.2"/>
  <cols>
    <col min="1" max="1" width="1.625" style="2" customWidth="1"/>
    <col min="2" max="32" width="3.25" style="1" customWidth="1"/>
    <col min="33" max="33" width="1.625" style="1" customWidth="1"/>
    <col min="34" max="34" width="9" style="8"/>
    <col min="35" max="16384" width="9" style="1"/>
  </cols>
  <sheetData>
    <row r="1" spans="1:35" ht="11.25" customHeight="1" x14ac:dyDescent="0.2">
      <c r="AG1" s="1" t="s">
        <v>12</v>
      </c>
      <c r="AH1" s="32"/>
    </row>
    <row r="2" spans="1:35" s="5" customFormat="1" ht="63" customHeight="1" x14ac:dyDescent="0.2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42">
        <v>2020</v>
      </c>
      <c r="AA2" s="42"/>
      <c r="AB2" s="42"/>
      <c r="AC2" s="42"/>
      <c r="AD2" s="42"/>
      <c r="AE2" s="42"/>
      <c r="AF2" s="42"/>
      <c r="AH2" s="38"/>
      <c r="AI2" s="38"/>
    </row>
    <row r="3" spans="1:35" ht="48" customHeight="1" x14ac:dyDescent="0.2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H3" s="32"/>
    </row>
    <row r="4" spans="1:35" ht="9" customHeight="1" x14ac:dyDescent="0.2">
      <c r="B4" s="15"/>
      <c r="C4" s="11"/>
      <c r="D4" s="12"/>
      <c r="E4" s="12"/>
      <c r="F4" s="12"/>
      <c r="G4" s="13"/>
      <c r="H4" s="13"/>
      <c r="I4" s="13"/>
      <c r="J4" s="13"/>
      <c r="K4" s="11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6"/>
      <c r="AH4" s="32"/>
    </row>
    <row r="5" spans="1:35" ht="15.95" customHeight="1" x14ac:dyDescent="0.2">
      <c r="B5" s="14"/>
      <c r="C5" s="39">
        <v>15349</v>
      </c>
      <c r="D5" s="39"/>
      <c r="E5" s="39"/>
      <c r="F5" s="39"/>
      <c r="G5" s="41" t="s">
        <v>6</v>
      </c>
      <c r="H5" s="41"/>
      <c r="I5" s="41"/>
      <c r="J5" s="41"/>
      <c r="K5" s="41"/>
      <c r="L5" s="41"/>
      <c r="M5" s="41"/>
      <c r="N5" s="41"/>
      <c r="O5" s="41"/>
      <c r="P5" s="41"/>
      <c r="Q5" s="10"/>
      <c r="R5" s="39">
        <v>43589</v>
      </c>
      <c r="S5" s="39"/>
      <c r="T5" s="39"/>
      <c r="U5" s="39"/>
      <c r="V5" s="41" t="s">
        <v>11</v>
      </c>
      <c r="W5" s="41"/>
      <c r="X5" s="41"/>
      <c r="Y5" s="41"/>
      <c r="Z5" s="41"/>
      <c r="AA5" s="41"/>
      <c r="AB5" s="41"/>
      <c r="AC5" s="41"/>
      <c r="AD5" s="41"/>
      <c r="AE5" s="41"/>
      <c r="AF5" s="14"/>
      <c r="AH5" s="32">
        <f t="shared" ref="AH5:AH14" si="0">DATE(AnoCalendário,MONTH(C5),DAY(C5))</f>
        <v>43838</v>
      </c>
    </row>
    <row r="6" spans="1:35" ht="15.95" customHeight="1" x14ac:dyDescent="0.2">
      <c r="B6" s="15"/>
      <c r="C6" s="40">
        <v>31125</v>
      </c>
      <c r="D6" s="40"/>
      <c r="E6" s="40"/>
      <c r="F6" s="40"/>
      <c r="G6" s="37" t="s">
        <v>7</v>
      </c>
      <c r="H6" s="37"/>
      <c r="I6" s="37"/>
      <c r="J6" s="37"/>
      <c r="K6" s="37"/>
      <c r="L6" s="37"/>
      <c r="M6" s="37"/>
      <c r="N6" s="37"/>
      <c r="O6" s="37"/>
      <c r="P6" s="37"/>
      <c r="Q6" s="10"/>
      <c r="R6" s="40"/>
      <c r="S6" s="40"/>
      <c r="T6" s="40"/>
      <c r="U6" s="40"/>
      <c r="V6" s="37"/>
      <c r="W6" s="37"/>
      <c r="X6" s="37"/>
      <c r="Y6" s="37"/>
      <c r="Z6" s="37"/>
      <c r="AA6" s="37"/>
      <c r="AB6" s="37"/>
      <c r="AC6" s="37"/>
      <c r="AD6" s="37"/>
      <c r="AE6" s="37"/>
      <c r="AF6" s="15"/>
      <c r="AH6" s="32">
        <f t="shared" si="0"/>
        <v>43909</v>
      </c>
    </row>
    <row r="7" spans="1:35" ht="15.95" customHeight="1" x14ac:dyDescent="0.2">
      <c r="B7" s="15"/>
      <c r="C7" s="40">
        <v>1214</v>
      </c>
      <c r="D7" s="40"/>
      <c r="E7" s="40"/>
      <c r="F7" s="40"/>
      <c r="G7" s="37" t="s">
        <v>8</v>
      </c>
      <c r="H7" s="37"/>
      <c r="I7" s="37"/>
      <c r="J7" s="37"/>
      <c r="K7" s="37"/>
      <c r="L7" s="37"/>
      <c r="M7" s="37"/>
      <c r="N7" s="37"/>
      <c r="O7" s="37"/>
      <c r="P7" s="37"/>
      <c r="Q7" s="10"/>
      <c r="R7" s="40"/>
      <c r="S7" s="40"/>
      <c r="T7" s="40"/>
      <c r="U7" s="40"/>
      <c r="V7" s="37"/>
      <c r="W7" s="37"/>
      <c r="X7" s="37"/>
      <c r="Y7" s="37"/>
      <c r="Z7" s="37"/>
      <c r="AA7" s="37"/>
      <c r="AB7" s="37"/>
      <c r="AC7" s="37"/>
      <c r="AD7" s="37"/>
      <c r="AE7" s="37"/>
      <c r="AF7" s="15"/>
      <c r="AH7" s="32">
        <f t="shared" si="0"/>
        <v>43949</v>
      </c>
    </row>
    <row r="8" spans="1:35" ht="15.95" customHeight="1" x14ac:dyDescent="0.2">
      <c r="B8" s="15"/>
      <c r="C8" s="40"/>
      <c r="D8" s="40"/>
      <c r="E8" s="40"/>
      <c r="F8" s="40"/>
      <c r="G8" s="37"/>
      <c r="H8" s="37"/>
      <c r="I8" s="37"/>
      <c r="J8" s="37"/>
      <c r="K8" s="37"/>
      <c r="L8" s="37"/>
      <c r="M8" s="37"/>
      <c r="N8" s="37"/>
      <c r="O8" s="37"/>
      <c r="P8" s="37"/>
      <c r="Q8" s="10"/>
      <c r="R8" s="40"/>
      <c r="S8" s="40"/>
      <c r="T8" s="40"/>
      <c r="U8" s="40"/>
      <c r="V8" s="37"/>
      <c r="W8" s="37"/>
      <c r="X8" s="37"/>
      <c r="Y8" s="37"/>
      <c r="Z8" s="37"/>
      <c r="AA8" s="37"/>
      <c r="AB8" s="37"/>
      <c r="AC8" s="37"/>
      <c r="AD8" s="37"/>
      <c r="AE8" s="37"/>
      <c r="AF8" s="15"/>
      <c r="AH8" s="32">
        <f t="shared" si="0"/>
        <v>43830</v>
      </c>
    </row>
    <row r="9" spans="1:35" ht="15.95" customHeight="1" x14ac:dyDescent="0.2">
      <c r="B9" s="15"/>
      <c r="C9" s="40"/>
      <c r="D9" s="40"/>
      <c r="E9" s="40"/>
      <c r="F9" s="40"/>
      <c r="G9" s="37"/>
      <c r="H9" s="37"/>
      <c r="I9" s="37"/>
      <c r="J9" s="37"/>
      <c r="K9" s="37"/>
      <c r="L9" s="37"/>
      <c r="M9" s="37"/>
      <c r="N9" s="37"/>
      <c r="O9" s="37"/>
      <c r="P9" s="37"/>
      <c r="Q9" s="10"/>
      <c r="R9" s="40"/>
      <c r="S9" s="40"/>
      <c r="T9" s="40"/>
      <c r="U9" s="40"/>
      <c r="V9" s="37"/>
      <c r="W9" s="37"/>
      <c r="X9" s="37"/>
      <c r="Y9" s="37"/>
      <c r="Z9" s="37"/>
      <c r="AA9" s="37"/>
      <c r="AB9" s="37"/>
      <c r="AC9" s="37"/>
      <c r="AD9" s="37"/>
      <c r="AE9" s="37"/>
      <c r="AF9" s="15"/>
      <c r="AH9" s="32">
        <f t="shared" si="0"/>
        <v>43830</v>
      </c>
    </row>
    <row r="10" spans="1:35" ht="15.95" customHeight="1" x14ac:dyDescent="0.2">
      <c r="B10" s="15"/>
      <c r="C10" s="40"/>
      <c r="D10" s="40"/>
      <c r="E10" s="40"/>
      <c r="F10" s="40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10"/>
      <c r="R10" s="40"/>
      <c r="S10" s="40"/>
      <c r="T10" s="40"/>
      <c r="U10" s="40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15"/>
      <c r="AH10" s="32">
        <f t="shared" si="0"/>
        <v>43830</v>
      </c>
    </row>
    <row r="11" spans="1:35" ht="15.95" customHeight="1" x14ac:dyDescent="0.2">
      <c r="B11" s="15"/>
      <c r="C11" s="40"/>
      <c r="D11" s="40"/>
      <c r="E11" s="40"/>
      <c r="F11" s="40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10"/>
      <c r="R11" s="40"/>
      <c r="S11" s="40"/>
      <c r="T11" s="40"/>
      <c r="U11" s="40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15"/>
      <c r="AH11" s="32">
        <f t="shared" si="0"/>
        <v>43830</v>
      </c>
    </row>
    <row r="12" spans="1:35" ht="15.95" customHeight="1" x14ac:dyDescent="0.2">
      <c r="B12" s="15"/>
      <c r="C12" s="40"/>
      <c r="D12" s="40"/>
      <c r="E12" s="40"/>
      <c r="F12" s="40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10"/>
      <c r="R12" s="40"/>
      <c r="S12" s="40"/>
      <c r="T12" s="40"/>
      <c r="U12" s="40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15"/>
      <c r="AH12" s="32">
        <f t="shared" si="0"/>
        <v>43830</v>
      </c>
    </row>
    <row r="13" spans="1:35" ht="15.95" customHeight="1" x14ac:dyDescent="0.2">
      <c r="B13" s="15"/>
      <c r="C13" s="40"/>
      <c r="D13" s="40"/>
      <c r="E13" s="40"/>
      <c r="F13" s="40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10"/>
      <c r="R13" s="40"/>
      <c r="S13" s="40"/>
      <c r="T13" s="40"/>
      <c r="U13" s="40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15"/>
      <c r="AH13" s="32">
        <f t="shared" si="0"/>
        <v>43830</v>
      </c>
    </row>
    <row r="14" spans="1:35" ht="15.95" customHeight="1" x14ac:dyDescent="0.2">
      <c r="B14" s="15"/>
      <c r="C14" s="40"/>
      <c r="D14" s="40"/>
      <c r="E14" s="40"/>
      <c r="F14" s="40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10"/>
      <c r="R14" s="40"/>
      <c r="S14" s="40"/>
      <c r="T14" s="40"/>
      <c r="U14" s="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15"/>
      <c r="AH14" s="32">
        <f t="shared" si="0"/>
        <v>43830</v>
      </c>
    </row>
    <row r="15" spans="1:35" ht="15.75" customHeight="1" x14ac:dyDescent="0.2">
      <c r="B15" s="15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5"/>
      <c r="AH15" s="33">
        <f t="shared" ref="AH15:AH24" si="1">DATE(AnoCalendário,MONTH(R5),DAY(R5))</f>
        <v>43955</v>
      </c>
    </row>
    <row r="16" spans="1:35" s="4" customFormat="1" ht="51.75" customHeight="1" x14ac:dyDescent="0.2">
      <c r="A16" s="7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H16" s="33">
        <f t="shared" si="1"/>
        <v>43830</v>
      </c>
    </row>
    <row r="17" spans="1:34" ht="15.95" customHeight="1" x14ac:dyDescent="0.2">
      <c r="AH17" s="33">
        <f t="shared" si="1"/>
        <v>43830</v>
      </c>
    </row>
    <row r="18" spans="1:34" s="18" customFormat="1" ht="21" customHeight="1" x14ac:dyDescent="0.2">
      <c r="A18" s="17"/>
      <c r="B18" s="43">
        <f>DATE(AnoCalendário,1,1)</f>
        <v>43831</v>
      </c>
      <c r="C18" s="43"/>
      <c r="D18" s="43"/>
      <c r="E18" s="43"/>
      <c r="F18" s="43"/>
      <c r="G18" s="43"/>
      <c r="H18" s="43"/>
      <c r="I18" s="3"/>
      <c r="J18" s="43">
        <f>DATE(AnoCalendário,2,1)</f>
        <v>43862</v>
      </c>
      <c r="K18" s="43"/>
      <c r="L18" s="43"/>
      <c r="M18" s="43"/>
      <c r="N18" s="43"/>
      <c r="O18" s="43"/>
      <c r="P18" s="43"/>
      <c r="Q18" s="3"/>
      <c r="R18" s="43">
        <f>DATE(AnoCalendário,3,1)</f>
        <v>43891</v>
      </c>
      <c r="S18" s="43"/>
      <c r="T18" s="43"/>
      <c r="U18" s="43"/>
      <c r="V18" s="43"/>
      <c r="W18" s="43"/>
      <c r="X18" s="43"/>
      <c r="Y18" s="34"/>
      <c r="Z18" s="43">
        <f>DATE(AnoCalendário,4,1)</f>
        <v>43922</v>
      </c>
      <c r="AA18" s="43"/>
      <c r="AB18" s="43"/>
      <c r="AC18" s="43"/>
      <c r="AD18" s="43"/>
      <c r="AE18" s="43"/>
      <c r="AF18" s="43"/>
      <c r="AH18" s="33">
        <f t="shared" si="1"/>
        <v>43830</v>
      </c>
    </row>
    <row r="19" spans="1:34" s="22" customFormat="1" ht="15.95" customHeight="1" x14ac:dyDescent="0.2">
      <c r="A19" s="19"/>
      <c r="B19" s="20" t="s">
        <v>1</v>
      </c>
      <c r="C19" s="20" t="s">
        <v>2</v>
      </c>
      <c r="D19" s="20" t="s">
        <v>3</v>
      </c>
      <c r="E19" s="20" t="s">
        <v>4</v>
      </c>
      <c r="F19" s="20" t="s">
        <v>5</v>
      </c>
      <c r="G19" s="20" t="s">
        <v>9</v>
      </c>
      <c r="H19" s="20" t="s">
        <v>10</v>
      </c>
      <c r="I19" s="23"/>
      <c r="J19" s="20" t="s">
        <v>1</v>
      </c>
      <c r="K19" s="20" t="s">
        <v>2</v>
      </c>
      <c r="L19" s="20" t="s">
        <v>3</v>
      </c>
      <c r="M19" s="20" t="s">
        <v>4</v>
      </c>
      <c r="N19" s="20" t="s">
        <v>5</v>
      </c>
      <c r="O19" s="20" t="s">
        <v>9</v>
      </c>
      <c r="P19" s="20" t="s">
        <v>10</v>
      </c>
      <c r="Q19" s="23"/>
      <c r="R19" s="20" t="s">
        <v>1</v>
      </c>
      <c r="S19" s="20" t="s">
        <v>2</v>
      </c>
      <c r="T19" s="20" t="s">
        <v>3</v>
      </c>
      <c r="U19" s="20" t="s">
        <v>4</v>
      </c>
      <c r="V19" s="20" t="s">
        <v>5</v>
      </c>
      <c r="W19" s="20" t="s">
        <v>9</v>
      </c>
      <c r="X19" s="20" t="s">
        <v>10</v>
      </c>
      <c r="Y19" s="27"/>
      <c r="Z19" s="20" t="s">
        <v>1</v>
      </c>
      <c r="AA19" s="20" t="s">
        <v>2</v>
      </c>
      <c r="AB19" s="20" t="s">
        <v>3</v>
      </c>
      <c r="AC19" s="20" t="s">
        <v>4</v>
      </c>
      <c r="AD19" s="20" t="s">
        <v>5</v>
      </c>
      <c r="AE19" s="20" t="s">
        <v>9</v>
      </c>
      <c r="AF19" s="20" t="s">
        <v>10</v>
      </c>
      <c r="AH19" s="35">
        <f t="shared" si="1"/>
        <v>43830</v>
      </c>
    </row>
    <row r="20" spans="1:34" s="4" customFormat="1" ht="15.95" customHeight="1" x14ac:dyDescent="0.2">
      <c r="A20" s="7"/>
      <c r="B20" s="36" t="str">
        <f>IF(DAY(JanDom1)=1,"",IF(AND(YEAR(JanDom1+1)=AnoCalendário,MONTH(JanDom1+1)=1),JanDom1+1,""))</f>
        <v/>
      </c>
      <c r="C20" s="36" t="str">
        <f>IF(DAY(JanDom1)=1,"",IF(AND(YEAR(JanDom1+2)=AnoCalendário,MONTH(JanDom1+2)=1),JanDom1+2,""))</f>
        <v/>
      </c>
      <c r="D20" s="36" t="str">
        <f>IF(DAY(JanDom1)=1,"",IF(AND(YEAR(JanDom1+3)=AnoCalendário,MONTH(JanDom1+3)=1),JanDom1+3,""))</f>
        <v/>
      </c>
      <c r="E20" s="36">
        <f>IF(DAY(JanDom1)=1,"",IF(AND(YEAR(JanDom1+4)=AnoCalendário,MONTH(JanDom1+4)=1),JanDom1+4,""))</f>
        <v>43831</v>
      </c>
      <c r="F20" s="36">
        <f>IF(DAY(JanDom1)=1,"",IF(AND(YEAR(JanDom1+5)=AnoCalendário,MONTH(JanDom1+5)=1),JanDom1+5,""))</f>
        <v>43832</v>
      </c>
      <c r="G20" s="36">
        <f>IF(DAY(JanDom1)=1,"",IF(AND(YEAR(JanDom1+6)=AnoCalendário,MONTH(JanDom1+6)=1),JanDom1+6,""))</f>
        <v>43833</v>
      </c>
      <c r="H20" s="36">
        <f>IF(DAY(JanDom1)=1,IF(AND(YEAR(JanDom1)=AnoCalendário,MONTH(JanDom1)=1),JanDom1,""),IF(AND(YEAR(JanDom1+7)=AnoCalendário,MONTH(JanDom1+7)=1),JanDom1+7,""))</f>
        <v>43834</v>
      </c>
      <c r="I20" s="24"/>
      <c r="J20" s="36" t="str">
        <f>IF(DAY(FevDom1)=1,"",IF(AND(YEAR(FevDom1+1)=AnoCalendário,MONTH(FevDom1+1)=2),FevDom1+1,""))</f>
        <v/>
      </c>
      <c r="K20" s="36" t="str">
        <f>IF(DAY(FevDom1)=1,"",IF(AND(YEAR(FevDom1+2)=AnoCalendário,MONTH(FevDom1+2)=2),FevDom1+2,""))</f>
        <v/>
      </c>
      <c r="L20" s="36" t="str">
        <f>IF(DAY(FevDom1)=1,"",IF(AND(YEAR(FevDom1+3)=AnoCalendário,MONTH(FevDom1+3)=2),FevDom1+3,""))</f>
        <v/>
      </c>
      <c r="M20" s="36" t="str">
        <f>IF(DAY(FevDom1)=1,"",IF(AND(YEAR(FevDom1+4)=AnoCalendário,MONTH(FevDom1+4)=2),FevDom1+4,""))</f>
        <v/>
      </c>
      <c r="N20" s="36" t="str">
        <f>IF(DAY(FevDom1)=1,"",IF(AND(YEAR(FevDom1+5)=AnoCalendário,MONTH(FevDom1+5)=2),FevDom1+5,""))</f>
        <v/>
      </c>
      <c r="O20" s="36" t="str">
        <f>IF(DAY(FevDom1)=1,"",IF(AND(YEAR(FevDom1+6)=AnoCalendário,MONTH(FevDom1+6)=2),FevDom1+6,""))</f>
        <v/>
      </c>
      <c r="P20" s="36">
        <f>IF(DAY(FevDom1)=1,IF(AND(YEAR(FevDom1)=AnoCalendário,MONTH(FevDom1)=2),FevDom1,""),IF(AND(YEAR(FevDom1+7)=AnoCalendário,MONTH(FevDom1+7)=2),FevDom1+7,""))</f>
        <v>43862</v>
      </c>
      <c r="Q20" s="24"/>
      <c r="R20" s="36">
        <f>IF(DAY(MarDom1)=1,"",IF(AND(YEAR(MarDom1+1)=AnoCalendário,MONTH(MarDom1+1)=3),MarDom1+1,""))</f>
        <v>43891</v>
      </c>
      <c r="S20" s="36">
        <f>IF(DAY(MarDom1)=1,"",IF(AND(YEAR(MarDom1+2)=AnoCalendário,MONTH(MarDom1+2)=3),MarDom1+2,""))</f>
        <v>43892</v>
      </c>
      <c r="T20" s="36">
        <f>IF(DAY(MarDom1)=1,"",IF(AND(YEAR(MarDom1+3)=AnoCalendário,MONTH(MarDom1+3)=3),MarDom1+3,""))</f>
        <v>43893</v>
      </c>
      <c r="U20" s="36">
        <f>IF(DAY(MarDom1)=1,"",IF(AND(YEAR(MarDom1+4)=AnoCalendário,MONTH(MarDom1+4)=3),MarDom1+4,""))</f>
        <v>43894</v>
      </c>
      <c r="V20" s="36">
        <f>IF(DAY(MarDom1)=1,"",IF(AND(YEAR(MarDom1+5)=AnoCalendário,MONTH(MarDom1+5)=3),MarDom1+5,""))</f>
        <v>43895</v>
      </c>
      <c r="W20" s="36">
        <f>IF(DAY(MarDom1)=1,"",IF(AND(YEAR(MarDom1+6)=AnoCalendário,MONTH(MarDom1+6)=3),MarDom1+6,""))</f>
        <v>43896</v>
      </c>
      <c r="X20" s="36">
        <f>IF(DAY(MarDom1)=1,IF(AND(YEAR(MarDom1)=AnoCalendário,MONTH(MarDom1)=3),MarDom1,""),IF(AND(YEAR(MarDom1+7)=AnoCalendário,MONTH(MarDom1+7)=3),MarDom1+7,""))</f>
        <v>43897</v>
      </c>
      <c r="Y20" s="24"/>
      <c r="Z20" s="36" t="str">
        <f>IF(DAY(AbrDom1)=1,"",IF(AND(YEAR(AbrDom1+1)=AnoCalendário,MONTH(AbrDom1+1)=4),AbrDom1+1,""))</f>
        <v/>
      </c>
      <c r="AA20" s="36" t="str">
        <f>IF(DAY(AbrDom1)=1,"",IF(AND(YEAR(AbrDom1+2)=AnoCalendário,MONTH(AbrDom1+2)=4),AbrDom1+2,""))</f>
        <v/>
      </c>
      <c r="AB20" s="36" t="str">
        <f>IF(DAY(AbrDom1)=1,"",IF(AND(YEAR(AbrDom1+3)=AnoCalendário,MONTH(AbrDom1+3)=4),AbrDom1+3,""))</f>
        <v/>
      </c>
      <c r="AC20" s="36">
        <f>IF(DAY(AbrDom1)=1,"",IF(AND(YEAR(AbrDom1+4)=AnoCalendário,MONTH(AbrDom1+4)=4),AbrDom1+4,""))</f>
        <v>43922</v>
      </c>
      <c r="AD20" s="36">
        <f>IF(DAY(AbrDom1)=1,"",IF(AND(YEAR(AbrDom1+5)=AnoCalendário,MONTH(AbrDom1+5)=4),AbrDom1+5,""))</f>
        <v>43923</v>
      </c>
      <c r="AE20" s="36">
        <f>IF(DAY(AbrDom1)=1,"",IF(AND(YEAR(AbrDom1+6)=AnoCalendário,MONTH(AbrDom1+6)=4),AbrDom1+6,""))</f>
        <v>43924</v>
      </c>
      <c r="AF20" s="36">
        <f>IF(DAY(AbrDom1)=1,IF(AND(YEAR(AbrDom1)=AnoCalendário,MONTH(AbrDom1)=4),AbrDom1,""),IF(AND(YEAR(AbrDom1+7)=AnoCalendário,MONTH(AbrDom1+7)=4),AbrDom1+7,""))</f>
        <v>43925</v>
      </c>
      <c r="AH20" s="33">
        <f t="shared" si="1"/>
        <v>43830</v>
      </c>
    </row>
    <row r="21" spans="1:34" s="4" customFormat="1" ht="15.95" customHeight="1" x14ac:dyDescent="0.2">
      <c r="A21" s="7"/>
      <c r="B21" s="36">
        <f>IF(DAY(JanDom1)=1,IF(AND(YEAR(JanDom1+1)=AnoCalendário,MONTH(JanDom1+1)=1),JanDom1+1,""),IF(AND(YEAR(JanDom1+8)=AnoCalendário,MONTH(JanDom1+8)=1),JanDom1+8,""))</f>
        <v>43835</v>
      </c>
      <c r="C21" s="36">
        <f>IF(DAY(JanDom1)=1,IF(AND(YEAR(JanDom1+2)=AnoCalendário,MONTH(JanDom1+2)=1),JanDom1+2,""),IF(AND(YEAR(JanDom1+9)=AnoCalendário,MONTH(JanDom1+9)=1),JanDom1+9,""))</f>
        <v>43836</v>
      </c>
      <c r="D21" s="36">
        <f>IF(DAY(JanDom1)=1,IF(AND(YEAR(JanDom1+3)=AnoCalendário,MONTH(JanDom1+3)=1),JanDom1+3,""),IF(AND(YEAR(JanDom1+10)=AnoCalendário,MONTH(JanDom1+10)=1),JanDom1+10,""))</f>
        <v>43837</v>
      </c>
      <c r="E21" s="36">
        <f>IF(DAY(JanDom1)=1,IF(AND(YEAR(JanDom1+4)=AnoCalendário,MONTH(JanDom1+4)=1),JanDom1+4,""),IF(AND(YEAR(JanDom1+11)=AnoCalendário,MONTH(JanDom1+11)=1),JanDom1+11,""))</f>
        <v>43838</v>
      </c>
      <c r="F21" s="36">
        <f>IF(DAY(JanDom1)=1,IF(AND(YEAR(JanDom1+5)=AnoCalendário,MONTH(JanDom1+5)=1),JanDom1+5,""),IF(AND(YEAR(JanDom1+12)=AnoCalendário,MONTH(JanDom1+12)=1),JanDom1+12,""))</f>
        <v>43839</v>
      </c>
      <c r="G21" s="36">
        <f>IF(DAY(JanDom1)=1,IF(AND(YEAR(JanDom1+6)=AnoCalendário,MONTH(JanDom1+6)=1),JanDom1+6,""),IF(AND(YEAR(JanDom1+13)=AnoCalendário,MONTH(JanDom1+13)=1),JanDom1+13,""))</f>
        <v>43840</v>
      </c>
      <c r="H21" s="36">
        <f>IF(DAY(JanDom1)=1,IF(AND(YEAR(JanDom1+7)=AnoCalendário,MONTH(JanDom1+7)=1),JanDom1+7,""),IF(AND(YEAR(JanDom1+14)=AnoCalendário,MONTH(JanDom1+14)=1),JanDom1+14,""))</f>
        <v>43841</v>
      </c>
      <c r="I21" s="24"/>
      <c r="J21" s="36">
        <f>IF(DAY(FevDom1)=1,IF(AND(YEAR(FevDom1+1)=AnoCalendário,MONTH(FevDom1+1)=2),FevDom1+1,""),IF(AND(YEAR(FevDom1+8)=AnoCalendário,MONTH(FevDom1+8)=2),FevDom1+8,""))</f>
        <v>43863</v>
      </c>
      <c r="K21" s="36">
        <f>IF(DAY(FevDom1)=1,IF(AND(YEAR(FevDom1+2)=AnoCalendário,MONTH(FevDom1+2)=2),FevDom1+2,""),IF(AND(YEAR(FevDom1+9)=AnoCalendário,MONTH(FevDom1+9)=2),FevDom1+9,""))</f>
        <v>43864</v>
      </c>
      <c r="L21" s="36">
        <f>IF(DAY(FevDom1)=1,IF(AND(YEAR(FevDom1+3)=AnoCalendário,MONTH(FevDom1+3)=2),FevDom1+3,""),IF(AND(YEAR(FevDom1+10)=AnoCalendário,MONTH(FevDom1+10)=2),FevDom1+10,""))</f>
        <v>43865</v>
      </c>
      <c r="M21" s="36">
        <f>IF(DAY(FevDom1)=1,IF(AND(YEAR(FevDom1+4)=AnoCalendário,MONTH(FevDom1+4)=2),FevDom1+4,""),IF(AND(YEAR(FevDom1+11)=AnoCalendário,MONTH(FevDom1+11)=2),FevDom1+11,""))</f>
        <v>43866</v>
      </c>
      <c r="N21" s="36">
        <f>IF(DAY(FevDom1)=1,IF(AND(YEAR(FevDom1+5)=AnoCalendário,MONTH(FevDom1+5)=2),FevDom1+5,""),IF(AND(YEAR(FevDom1+12)=AnoCalendário,MONTH(FevDom1+12)=2),FevDom1+12,""))</f>
        <v>43867</v>
      </c>
      <c r="O21" s="36">
        <f>IF(DAY(FevDom1)=1,IF(AND(YEAR(FevDom1+6)=AnoCalendário,MONTH(FevDom1+6)=2),FevDom1+6,""),IF(AND(YEAR(FevDom1+13)=AnoCalendário,MONTH(FevDom1+13)=2),FevDom1+13,""))</f>
        <v>43868</v>
      </c>
      <c r="P21" s="36">
        <f>IF(DAY(FevDom1)=1,IF(AND(YEAR(FevDom1+7)=AnoCalendário,MONTH(FevDom1+7)=2),FevDom1+7,""),IF(AND(YEAR(FevDom1+14)=AnoCalendário,MONTH(FevDom1+14)=2),FevDom1+14,""))</f>
        <v>43869</v>
      </c>
      <c r="Q21" s="24"/>
      <c r="R21" s="36">
        <f>IF(DAY(MarDom1)=1,IF(AND(YEAR(MarDom1+1)=AnoCalendário,MONTH(MarDom1+1)=3),MarDom1+1,""),IF(AND(YEAR(MarDom1+8)=AnoCalendário,MONTH(MarDom1+8)=3),MarDom1+8,""))</f>
        <v>43898</v>
      </c>
      <c r="S21" s="36">
        <f>IF(DAY(MarDom1)=1,IF(AND(YEAR(MarDom1+2)=AnoCalendário,MONTH(MarDom1+2)=3),MarDom1+2,""),IF(AND(YEAR(MarDom1+9)=AnoCalendário,MONTH(MarDom1+9)=3),MarDom1+9,""))</f>
        <v>43899</v>
      </c>
      <c r="T21" s="36">
        <f>IF(DAY(MarDom1)=1,IF(AND(YEAR(MarDom1+3)=AnoCalendário,MONTH(MarDom1+3)=3),MarDom1+3,""),IF(AND(YEAR(MarDom1+10)=AnoCalendário,MONTH(MarDom1+10)=3),MarDom1+10,""))</f>
        <v>43900</v>
      </c>
      <c r="U21" s="36">
        <f>IF(DAY(MarDom1)=1,IF(AND(YEAR(MarDom1+4)=AnoCalendário,MONTH(MarDom1+4)=3),MarDom1+4,""),IF(AND(YEAR(MarDom1+11)=AnoCalendário,MONTH(MarDom1+11)=3),MarDom1+11,""))</f>
        <v>43901</v>
      </c>
      <c r="V21" s="36">
        <f>IF(DAY(MarDom1)=1,IF(AND(YEAR(MarDom1+5)=AnoCalendário,MONTH(MarDom1+5)=3),MarDom1+5,""),IF(AND(YEAR(MarDom1+12)=AnoCalendário,MONTH(MarDom1+12)=3),MarDom1+12,""))</f>
        <v>43902</v>
      </c>
      <c r="W21" s="36">
        <f>IF(DAY(MarDom1)=1,IF(AND(YEAR(MarDom1+6)=AnoCalendário,MONTH(MarDom1+6)=3),MarDom1+6,""),IF(AND(YEAR(MarDom1+13)=AnoCalendário,MONTH(MarDom1+13)=3),MarDom1+13,""))</f>
        <v>43903</v>
      </c>
      <c r="X21" s="36">
        <f>IF(DAY(MarDom1)=1,IF(AND(YEAR(MarDom1+7)=AnoCalendário,MONTH(MarDom1+7)=3),MarDom1+7,""),IF(AND(YEAR(MarDom1+14)=AnoCalendário,MONTH(MarDom1+14)=3),MarDom1+14,""))</f>
        <v>43904</v>
      </c>
      <c r="Y21" s="24"/>
      <c r="Z21" s="36">
        <f>IF(DAY(AbrDom1)=1,IF(AND(YEAR(AbrDom1+1)=AnoCalendário,MONTH(AbrDom1+1)=4),AbrDom1+1,""),IF(AND(YEAR(AbrDom1+8)=AnoCalendário,MONTH(AbrDom1+8)=4),AbrDom1+8,""))</f>
        <v>43926</v>
      </c>
      <c r="AA21" s="36">
        <f>IF(DAY(AbrDom1)=1,IF(AND(YEAR(AbrDom1+2)=AnoCalendário,MONTH(AbrDom1+2)=4),AbrDom1+2,""),IF(AND(YEAR(AbrDom1+9)=AnoCalendário,MONTH(AbrDom1+9)=4),AbrDom1+9,""))</f>
        <v>43927</v>
      </c>
      <c r="AB21" s="36">
        <f>IF(DAY(AbrDom1)=1,IF(AND(YEAR(AbrDom1+3)=AnoCalendário,MONTH(AbrDom1+3)=4),AbrDom1+3,""),IF(AND(YEAR(AbrDom1+10)=AnoCalendário,MONTH(AbrDom1+10)=4),AbrDom1+10,""))</f>
        <v>43928</v>
      </c>
      <c r="AC21" s="36">
        <f>IF(DAY(AbrDom1)=1,IF(AND(YEAR(AbrDom1+4)=AnoCalendário,MONTH(AbrDom1+4)=4),AbrDom1+4,""),IF(AND(YEAR(AbrDom1+11)=AnoCalendário,MONTH(AbrDom1+11)=4),AbrDom1+11,""))</f>
        <v>43929</v>
      </c>
      <c r="AD21" s="36">
        <f>IF(DAY(AbrDom1)=1,IF(AND(YEAR(AbrDom1+5)=AnoCalendário,MONTH(AbrDom1+5)=4),AbrDom1+5,""),IF(AND(YEAR(AbrDom1+12)=AnoCalendário,MONTH(AbrDom1+12)=4),AbrDom1+12,""))</f>
        <v>43930</v>
      </c>
      <c r="AE21" s="36">
        <f>IF(DAY(AbrDom1)=1,IF(AND(YEAR(AbrDom1+6)=AnoCalendário,MONTH(AbrDom1+6)=4),AbrDom1+6,""),IF(AND(YEAR(AbrDom1+13)=AnoCalendário,MONTH(AbrDom1+13)=4),AbrDom1+13,""))</f>
        <v>43931</v>
      </c>
      <c r="AF21" s="36">
        <f>IF(DAY(AbrDom1)=1,IF(AND(YEAR(AbrDom1+7)=AnoCalendário,MONTH(AbrDom1+7)=4),AbrDom1+7,""),IF(AND(YEAR(AbrDom1+14)=AnoCalendário,MONTH(AbrDom1+14)=4),AbrDom1+14,""))</f>
        <v>43932</v>
      </c>
      <c r="AH21" s="33">
        <f t="shared" si="1"/>
        <v>43830</v>
      </c>
    </row>
    <row r="22" spans="1:34" s="4" customFormat="1" ht="15.95" customHeight="1" x14ac:dyDescent="0.2">
      <c r="A22" s="7"/>
      <c r="B22" s="36">
        <f>IF(DAY(JanDom1)=1,IF(AND(YEAR(JanDom1+8)=AnoCalendário,MONTH(JanDom1+8)=1),JanDom1+8,""),IF(AND(YEAR(JanDom1+15)=AnoCalendário,MONTH(JanDom1+15)=1),JanDom1+15,""))</f>
        <v>43842</v>
      </c>
      <c r="C22" s="36">
        <f>IF(DAY(JanDom1)=1,IF(AND(YEAR(JanDom1+9)=AnoCalendário,MONTH(JanDom1+9)=1),JanDom1+9,""),IF(AND(YEAR(JanDom1+16)=AnoCalendário,MONTH(JanDom1+16)=1),JanDom1+16,""))</f>
        <v>43843</v>
      </c>
      <c r="D22" s="36">
        <f>IF(DAY(JanDom1)=1,IF(AND(YEAR(JanDom1+10)=AnoCalendário,MONTH(JanDom1+10)=1),JanDom1+10,""),IF(AND(YEAR(JanDom1+17)=AnoCalendário,MONTH(JanDom1+17)=1),JanDom1+17,""))</f>
        <v>43844</v>
      </c>
      <c r="E22" s="36">
        <f>IF(DAY(JanDom1)=1,IF(AND(YEAR(JanDom1+11)=AnoCalendário,MONTH(JanDom1+11)=1),JanDom1+11,""),IF(AND(YEAR(JanDom1+18)=AnoCalendário,MONTH(JanDom1+18)=1),JanDom1+18,""))</f>
        <v>43845</v>
      </c>
      <c r="F22" s="36">
        <f>IF(DAY(JanDom1)=1,IF(AND(YEAR(JanDom1+12)=AnoCalendário,MONTH(JanDom1+12)=1),JanDom1+12,""),IF(AND(YEAR(JanDom1+19)=AnoCalendário,MONTH(JanDom1+19)=1),JanDom1+19,""))</f>
        <v>43846</v>
      </c>
      <c r="G22" s="36">
        <f>IF(DAY(JanDom1)=1,IF(AND(YEAR(JanDom1+13)=AnoCalendário,MONTH(JanDom1+13)=1),JanDom1+13,""),IF(AND(YEAR(JanDom1+20)=AnoCalendário,MONTH(JanDom1+20)=1),JanDom1+20,""))</f>
        <v>43847</v>
      </c>
      <c r="H22" s="36">
        <f>IF(DAY(JanDom1)=1,IF(AND(YEAR(JanDom1+14)=AnoCalendário,MONTH(JanDom1+14)=1),JanDom1+14,""),IF(AND(YEAR(JanDom1+21)=AnoCalendário,MONTH(JanDom1+21)=1),JanDom1+21,""))</f>
        <v>43848</v>
      </c>
      <c r="I22" s="24"/>
      <c r="J22" s="36">
        <f>IF(DAY(FevDom1)=1,IF(AND(YEAR(FevDom1+8)=AnoCalendário,MONTH(FevDom1+8)=2),FevDom1+8,""),IF(AND(YEAR(FevDom1+15)=AnoCalendário,MONTH(FevDom1+15)=2),FevDom1+15,""))</f>
        <v>43870</v>
      </c>
      <c r="K22" s="36">
        <f>IF(DAY(FevDom1)=1,IF(AND(YEAR(FevDom1+9)=AnoCalendário,MONTH(FevDom1+9)=2),FevDom1+9,""),IF(AND(YEAR(FevDom1+16)=AnoCalendário,MONTH(FevDom1+16)=2),FevDom1+16,""))</f>
        <v>43871</v>
      </c>
      <c r="L22" s="36">
        <f>IF(DAY(FevDom1)=1,IF(AND(YEAR(FevDom1+10)=AnoCalendário,MONTH(FevDom1+10)=2),FevDom1+10,""),IF(AND(YEAR(FevDom1+17)=AnoCalendário,MONTH(FevDom1+17)=2),FevDom1+17,""))</f>
        <v>43872</v>
      </c>
      <c r="M22" s="36">
        <f>IF(DAY(FevDom1)=1,IF(AND(YEAR(FevDom1+11)=AnoCalendário,MONTH(FevDom1+11)=2),FevDom1+11,""),IF(AND(YEAR(FevDom1+18)=AnoCalendário,MONTH(FevDom1+18)=2),FevDom1+18,""))</f>
        <v>43873</v>
      </c>
      <c r="N22" s="36">
        <f>IF(DAY(FevDom1)=1,IF(AND(YEAR(FevDom1+12)=AnoCalendário,MONTH(FevDom1+12)=2),FevDom1+12,""),IF(AND(YEAR(FevDom1+19)=AnoCalendário,MONTH(FevDom1+19)=2),FevDom1+19,""))</f>
        <v>43874</v>
      </c>
      <c r="O22" s="36">
        <f>IF(DAY(FevDom1)=1,IF(AND(YEAR(FevDom1+13)=AnoCalendário,MONTH(FevDom1+13)=2),FevDom1+13,""),IF(AND(YEAR(FevDom1+20)=AnoCalendário,MONTH(FevDom1+20)=2),FevDom1+20,""))</f>
        <v>43875</v>
      </c>
      <c r="P22" s="36">
        <f>IF(DAY(FevDom1)=1,IF(AND(YEAR(FevDom1+14)=AnoCalendário,MONTH(FevDom1+14)=2),FevDom1+14,""),IF(AND(YEAR(FevDom1+21)=AnoCalendário,MONTH(FevDom1+21)=2),FevDom1+21,""))</f>
        <v>43876</v>
      </c>
      <c r="Q22" s="24"/>
      <c r="R22" s="36">
        <f>IF(DAY(MarDom1)=1,IF(AND(YEAR(MarDom1+8)=AnoCalendário,MONTH(MarDom1+8)=3),MarDom1+8,""),IF(AND(YEAR(MarDom1+15)=AnoCalendário,MONTH(MarDom1+15)=3),MarDom1+15,""))</f>
        <v>43905</v>
      </c>
      <c r="S22" s="36">
        <f>IF(DAY(MarDom1)=1,IF(AND(YEAR(MarDom1+9)=AnoCalendário,MONTH(MarDom1+9)=3),MarDom1+9,""),IF(AND(YEAR(MarDom1+16)=AnoCalendário,MONTH(MarDom1+16)=3),MarDom1+16,""))</f>
        <v>43906</v>
      </c>
      <c r="T22" s="36">
        <f>IF(DAY(MarDom1)=1,IF(AND(YEAR(MarDom1+10)=AnoCalendário,MONTH(MarDom1+10)=3),MarDom1+10,""),IF(AND(YEAR(MarDom1+17)=AnoCalendário,MONTH(MarDom1+17)=3),MarDom1+17,""))</f>
        <v>43907</v>
      </c>
      <c r="U22" s="36">
        <f>IF(DAY(MarDom1)=1,IF(AND(YEAR(MarDom1+11)=AnoCalendário,MONTH(MarDom1+11)=3),MarDom1+11,""),IF(AND(YEAR(MarDom1+18)=AnoCalendário,MONTH(MarDom1+18)=3),MarDom1+18,""))</f>
        <v>43908</v>
      </c>
      <c r="V22" s="36">
        <f>IF(DAY(MarDom1)=1,IF(AND(YEAR(MarDom1+12)=AnoCalendário,MONTH(MarDom1+12)=3),MarDom1+12,""),IF(AND(YEAR(MarDom1+19)=AnoCalendário,MONTH(MarDom1+19)=3),MarDom1+19,""))</f>
        <v>43909</v>
      </c>
      <c r="W22" s="36">
        <f>IF(DAY(MarDom1)=1,IF(AND(YEAR(MarDom1+13)=AnoCalendário,MONTH(MarDom1+13)=3),MarDom1+13,""),IF(AND(YEAR(MarDom1+20)=AnoCalendário,MONTH(MarDom1+20)=3),MarDom1+20,""))</f>
        <v>43910</v>
      </c>
      <c r="X22" s="36">
        <f>IF(DAY(MarDom1)=1,IF(AND(YEAR(MarDom1+14)=AnoCalendário,MONTH(MarDom1+14)=3),MarDom1+14,""),IF(AND(YEAR(MarDom1+21)=AnoCalendário,MONTH(MarDom1+21)=3),MarDom1+21,""))</f>
        <v>43911</v>
      </c>
      <c r="Y22" s="24"/>
      <c r="Z22" s="36">
        <f>IF(DAY(AbrDom1)=1,IF(AND(YEAR(AbrDom1+8)=AnoCalendário,MONTH(AbrDom1+8)=4),AbrDom1+8,""),IF(AND(YEAR(AbrDom1+15)=AnoCalendário,MONTH(AbrDom1+15)=4),AbrDom1+15,""))</f>
        <v>43933</v>
      </c>
      <c r="AA22" s="36">
        <f>IF(DAY(AbrDom1)=1,IF(AND(YEAR(AbrDom1+9)=AnoCalendário,MONTH(AbrDom1+9)=4),AbrDom1+9,""),IF(AND(YEAR(AbrDom1+16)=AnoCalendário,MONTH(AbrDom1+16)=4),AbrDom1+16,""))</f>
        <v>43934</v>
      </c>
      <c r="AB22" s="36">
        <f>IF(DAY(AbrDom1)=1,IF(AND(YEAR(AbrDom1+10)=AnoCalendário,MONTH(AbrDom1+10)=4),AbrDom1+10,""),IF(AND(YEAR(AbrDom1+17)=AnoCalendário,MONTH(AbrDom1+17)=4),AbrDom1+17,""))</f>
        <v>43935</v>
      </c>
      <c r="AC22" s="36">
        <f>IF(DAY(AbrDom1)=1,IF(AND(YEAR(AbrDom1+11)=AnoCalendário,MONTH(AbrDom1+11)=4),AbrDom1+11,""),IF(AND(YEAR(AbrDom1+18)=AnoCalendário,MONTH(AbrDom1+18)=4),AbrDom1+18,""))</f>
        <v>43936</v>
      </c>
      <c r="AD22" s="36">
        <f>IF(DAY(AbrDom1)=1,IF(AND(YEAR(AbrDom1+12)=AnoCalendário,MONTH(AbrDom1+12)=4),AbrDom1+12,""),IF(AND(YEAR(AbrDom1+19)=AnoCalendário,MONTH(AbrDom1+19)=4),AbrDom1+19,""))</f>
        <v>43937</v>
      </c>
      <c r="AE22" s="36">
        <f>IF(DAY(AbrDom1)=1,IF(AND(YEAR(AbrDom1+13)=AnoCalendário,MONTH(AbrDom1+13)=4),AbrDom1+13,""),IF(AND(YEAR(AbrDom1+20)=AnoCalendário,MONTH(AbrDom1+20)=4),AbrDom1+20,""))</f>
        <v>43938</v>
      </c>
      <c r="AF22" s="36">
        <f>IF(DAY(AbrDom1)=1,IF(AND(YEAR(AbrDom1+14)=AnoCalendário,MONTH(AbrDom1+14)=4),AbrDom1+14,""),IF(AND(YEAR(AbrDom1+21)=AnoCalendário,MONTH(AbrDom1+21)=4),AbrDom1+21,""))</f>
        <v>43939</v>
      </c>
      <c r="AH22" s="33">
        <f t="shared" si="1"/>
        <v>43830</v>
      </c>
    </row>
    <row r="23" spans="1:34" s="4" customFormat="1" ht="15.95" customHeight="1" x14ac:dyDescent="0.2">
      <c r="A23" s="7"/>
      <c r="B23" s="36">
        <f>IF(DAY(JanDom1)=1,IF(AND(YEAR(JanDom1+15)=AnoCalendário,MONTH(JanDom1+15)=1),JanDom1+15,""),IF(AND(YEAR(JanDom1+22)=AnoCalendário,MONTH(JanDom1+22)=1),JanDom1+22,""))</f>
        <v>43849</v>
      </c>
      <c r="C23" s="36">
        <f>IF(DAY(JanDom1)=1,IF(AND(YEAR(JanDom1+16)=AnoCalendário,MONTH(JanDom1+16)=1),JanDom1+16,""),IF(AND(YEAR(JanDom1+23)=AnoCalendário,MONTH(JanDom1+23)=1),JanDom1+23,""))</f>
        <v>43850</v>
      </c>
      <c r="D23" s="36">
        <f>IF(DAY(JanDom1)=1,IF(AND(YEAR(JanDom1+17)=AnoCalendário,MONTH(JanDom1+17)=1),JanDom1+17,""),IF(AND(YEAR(JanDom1+24)=AnoCalendário,MONTH(JanDom1+24)=1),JanDom1+24,""))</f>
        <v>43851</v>
      </c>
      <c r="E23" s="36">
        <f>IF(DAY(JanDom1)=1,IF(AND(YEAR(JanDom1+18)=AnoCalendário,MONTH(JanDom1+18)=1),JanDom1+18,""),IF(AND(YEAR(JanDom1+25)=AnoCalendário,MONTH(JanDom1+25)=1),JanDom1+25,""))</f>
        <v>43852</v>
      </c>
      <c r="F23" s="36">
        <f>IF(DAY(JanDom1)=1,IF(AND(YEAR(JanDom1+19)=AnoCalendário,MONTH(JanDom1+19)=1),JanDom1+19,""),IF(AND(YEAR(JanDom1+26)=AnoCalendário,MONTH(JanDom1+26)=1),JanDom1+26,""))</f>
        <v>43853</v>
      </c>
      <c r="G23" s="36">
        <f>IF(DAY(JanDom1)=1,IF(AND(YEAR(JanDom1+20)=AnoCalendário,MONTH(JanDom1+20)=1),JanDom1+20,""),IF(AND(YEAR(JanDom1+27)=AnoCalendário,MONTH(JanDom1+27)=1),JanDom1+27,""))</f>
        <v>43854</v>
      </c>
      <c r="H23" s="36">
        <f>IF(DAY(JanDom1)=1,IF(AND(YEAR(JanDom1+21)=AnoCalendário,MONTH(JanDom1+21)=1),JanDom1+21,""),IF(AND(YEAR(JanDom1+28)=AnoCalendário,MONTH(JanDom1+28)=1),JanDom1+28,""))</f>
        <v>43855</v>
      </c>
      <c r="I23" s="24"/>
      <c r="J23" s="36">
        <f>IF(DAY(FevDom1)=1,IF(AND(YEAR(FevDom1+15)=AnoCalendário,MONTH(FevDom1+15)=2),FevDom1+15,""),IF(AND(YEAR(FevDom1+22)=AnoCalendário,MONTH(FevDom1+22)=2),FevDom1+22,""))</f>
        <v>43877</v>
      </c>
      <c r="K23" s="36">
        <f>IF(DAY(FevDom1)=1,IF(AND(YEAR(FevDom1+16)=AnoCalendário,MONTH(FevDom1+16)=2),FevDom1+16,""),IF(AND(YEAR(FevDom1+23)=AnoCalendário,MONTH(FevDom1+23)=2),FevDom1+23,""))</f>
        <v>43878</v>
      </c>
      <c r="L23" s="36">
        <f>IF(DAY(FevDom1)=1,IF(AND(YEAR(FevDom1+17)=AnoCalendário,MONTH(FevDom1+17)=2),FevDom1+17,""),IF(AND(YEAR(FevDom1+24)=AnoCalendário,MONTH(FevDom1+24)=2),FevDom1+24,""))</f>
        <v>43879</v>
      </c>
      <c r="M23" s="36">
        <f>IF(DAY(FevDom1)=1,IF(AND(YEAR(FevDom1+18)=AnoCalendário,MONTH(FevDom1+18)=2),FevDom1+18,""),IF(AND(YEAR(FevDom1+25)=AnoCalendário,MONTH(FevDom1+25)=2),FevDom1+25,""))</f>
        <v>43880</v>
      </c>
      <c r="N23" s="36">
        <f>IF(DAY(FevDom1)=1,IF(AND(YEAR(FevDom1+19)=AnoCalendário,MONTH(FevDom1+19)=2),FevDom1+19,""),IF(AND(YEAR(FevDom1+26)=AnoCalendário,MONTH(FevDom1+26)=2),FevDom1+26,""))</f>
        <v>43881</v>
      </c>
      <c r="O23" s="36">
        <f>IF(DAY(FevDom1)=1,IF(AND(YEAR(FevDom1+20)=AnoCalendário,MONTH(FevDom1+20)=2),FevDom1+20,""),IF(AND(YEAR(FevDom1+27)=AnoCalendário,MONTH(FevDom1+27)=2),FevDom1+27,""))</f>
        <v>43882</v>
      </c>
      <c r="P23" s="36">
        <f>IF(DAY(FevDom1)=1,IF(AND(YEAR(FevDom1+21)=AnoCalendário,MONTH(FevDom1+21)=2),FevDom1+21,""),IF(AND(YEAR(FevDom1+28)=AnoCalendário,MONTH(FevDom1+28)=2),FevDom1+28,""))</f>
        <v>43883</v>
      </c>
      <c r="Q23" s="24"/>
      <c r="R23" s="36">
        <f>IF(DAY(MarDom1)=1,IF(AND(YEAR(MarDom1+15)=AnoCalendário,MONTH(MarDom1+15)=3),MarDom1+15,""),IF(AND(YEAR(MarDom1+22)=AnoCalendário,MONTH(MarDom1+22)=3),MarDom1+22,""))</f>
        <v>43912</v>
      </c>
      <c r="S23" s="36">
        <f>IF(DAY(MarDom1)=1,IF(AND(YEAR(MarDom1+16)=AnoCalendário,MONTH(MarDom1+16)=3),MarDom1+16,""),IF(AND(YEAR(MarDom1+23)=AnoCalendário,MONTH(MarDom1+23)=3),MarDom1+23,""))</f>
        <v>43913</v>
      </c>
      <c r="T23" s="36">
        <f>IF(DAY(MarDom1)=1,IF(AND(YEAR(MarDom1+17)=AnoCalendário,MONTH(MarDom1+17)=3),MarDom1+17,""),IF(AND(YEAR(MarDom1+24)=AnoCalendário,MONTH(MarDom1+24)=3),MarDom1+24,""))</f>
        <v>43914</v>
      </c>
      <c r="U23" s="36">
        <f>IF(DAY(MarDom1)=1,IF(AND(YEAR(MarDom1+18)=AnoCalendário,MONTH(MarDom1+18)=3),MarDom1+18,""),IF(AND(YEAR(MarDom1+25)=AnoCalendário,MONTH(MarDom1+25)=3),MarDom1+25,""))</f>
        <v>43915</v>
      </c>
      <c r="V23" s="36">
        <f>IF(DAY(MarDom1)=1,IF(AND(YEAR(MarDom1+19)=AnoCalendário,MONTH(MarDom1+19)=3),MarDom1+19,""),IF(AND(YEAR(MarDom1+26)=AnoCalendário,MONTH(MarDom1+26)=3),MarDom1+26,""))</f>
        <v>43916</v>
      </c>
      <c r="W23" s="36">
        <f>IF(DAY(MarDom1)=1,IF(AND(YEAR(MarDom1+20)=AnoCalendário,MONTH(MarDom1+20)=3),MarDom1+20,""),IF(AND(YEAR(MarDom1+27)=AnoCalendário,MONTH(MarDom1+27)=3),MarDom1+27,""))</f>
        <v>43917</v>
      </c>
      <c r="X23" s="36">
        <f>IF(DAY(MarDom1)=1,IF(AND(YEAR(MarDom1+21)=AnoCalendário,MONTH(MarDom1+21)=3),MarDom1+21,""),IF(AND(YEAR(MarDom1+28)=AnoCalendário,MONTH(MarDom1+28)=3),MarDom1+28,""))</f>
        <v>43918</v>
      </c>
      <c r="Y23" s="24"/>
      <c r="Z23" s="36">
        <f>IF(DAY(AbrDom1)=1,IF(AND(YEAR(AbrDom1+15)=AnoCalendário,MONTH(AbrDom1+15)=4),AbrDom1+15,""),IF(AND(YEAR(AbrDom1+22)=AnoCalendário,MONTH(AbrDom1+22)=4),AbrDom1+22,""))</f>
        <v>43940</v>
      </c>
      <c r="AA23" s="36">
        <f>IF(DAY(AbrDom1)=1,IF(AND(YEAR(AbrDom1+16)=AnoCalendário,MONTH(AbrDom1+16)=4),AbrDom1+16,""),IF(AND(YEAR(AbrDom1+23)=AnoCalendário,MONTH(AbrDom1+23)=4),AbrDom1+23,""))</f>
        <v>43941</v>
      </c>
      <c r="AB23" s="36">
        <f>IF(DAY(AbrDom1)=1,IF(AND(YEAR(AbrDom1+17)=AnoCalendário,MONTH(AbrDom1+17)=4),AbrDom1+17,""),IF(AND(YEAR(AbrDom1+24)=AnoCalendário,MONTH(AbrDom1+24)=4),AbrDom1+24,""))</f>
        <v>43942</v>
      </c>
      <c r="AC23" s="36">
        <f>IF(DAY(AbrDom1)=1,IF(AND(YEAR(AbrDom1+18)=AnoCalendário,MONTH(AbrDom1+18)=4),AbrDom1+18,""),IF(AND(YEAR(AbrDom1+25)=AnoCalendário,MONTH(AbrDom1+25)=4),AbrDom1+25,""))</f>
        <v>43943</v>
      </c>
      <c r="AD23" s="36">
        <f>IF(DAY(AbrDom1)=1,IF(AND(YEAR(AbrDom1+19)=AnoCalendário,MONTH(AbrDom1+19)=4),AbrDom1+19,""),IF(AND(YEAR(AbrDom1+26)=AnoCalendário,MONTH(AbrDom1+26)=4),AbrDom1+26,""))</f>
        <v>43944</v>
      </c>
      <c r="AE23" s="36">
        <f>IF(DAY(AbrDom1)=1,IF(AND(YEAR(AbrDom1+20)=AnoCalendário,MONTH(AbrDom1+20)=4),AbrDom1+20,""),IF(AND(YEAR(AbrDom1+27)=AnoCalendário,MONTH(AbrDom1+27)=4),AbrDom1+27,""))</f>
        <v>43945</v>
      </c>
      <c r="AF23" s="36">
        <f>IF(DAY(AbrDom1)=1,IF(AND(YEAR(AbrDom1+21)=AnoCalendário,MONTH(AbrDom1+21)=4),AbrDom1+21,""),IF(AND(YEAR(AbrDom1+28)=AnoCalendário,MONTH(AbrDom1+28)=4),AbrDom1+28,""))</f>
        <v>43946</v>
      </c>
      <c r="AH23" s="33">
        <f t="shared" si="1"/>
        <v>43830</v>
      </c>
    </row>
    <row r="24" spans="1:34" s="4" customFormat="1" ht="15.95" customHeight="1" x14ac:dyDescent="0.2">
      <c r="A24" s="7"/>
      <c r="B24" s="36">
        <f>IF(DAY(JanDom1)=1,IF(AND(YEAR(JanDom1+22)=AnoCalendário,MONTH(JanDom1+22)=1),JanDom1+22,""),IF(AND(YEAR(JanDom1+29)=AnoCalendário,MONTH(JanDom1+29)=1),JanDom1+29,""))</f>
        <v>43856</v>
      </c>
      <c r="C24" s="36">
        <f>IF(DAY(JanDom1)=1,IF(AND(YEAR(JanDom1+23)=AnoCalendário,MONTH(JanDom1+23)=1),JanDom1+23,""),IF(AND(YEAR(JanDom1+30)=AnoCalendário,MONTH(JanDom1+30)=1),JanDom1+30,""))</f>
        <v>43857</v>
      </c>
      <c r="D24" s="36">
        <f>IF(DAY(JanDom1)=1,IF(AND(YEAR(JanDom1+24)=AnoCalendário,MONTH(JanDom1+24)=1),JanDom1+24,""),IF(AND(YEAR(JanDom1+31)=AnoCalendário,MONTH(JanDom1+31)=1),JanDom1+31,""))</f>
        <v>43858</v>
      </c>
      <c r="E24" s="36">
        <f>IF(DAY(JanDom1)=1,IF(AND(YEAR(JanDom1+25)=AnoCalendário,MONTH(JanDom1+25)=1),JanDom1+25,""),IF(AND(YEAR(JanDom1+32)=AnoCalendário,MONTH(JanDom1+32)=1),JanDom1+32,""))</f>
        <v>43859</v>
      </c>
      <c r="F24" s="36">
        <f>IF(DAY(JanDom1)=1,IF(AND(YEAR(JanDom1+26)=AnoCalendário,MONTH(JanDom1+26)=1),JanDom1+26,""),IF(AND(YEAR(JanDom1+33)=AnoCalendário,MONTH(JanDom1+33)=1),JanDom1+33,""))</f>
        <v>43860</v>
      </c>
      <c r="G24" s="36">
        <f>IF(DAY(JanDom1)=1,IF(AND(YEAR(JanDom1+27)=AnoCalendário,MONTH(JanDom1+27)=1),JanDom1+27,""),IF(AND(YEAR(JanDom1+34)=AnoCalendário,MONTH(JanDom1+34)=1),JanDom1+34,""))</f>
        <v>43861</v>
      </c>
      <c r="H24" s="36" t="str">
        <f>IF(DAY(JanDom1)=1,IF(AND(YEAR(JanDom1+28)=AnoCalendário,MONTH(JanDom1+28)=1),JanDom1+28,""),IF(AND(YEAR(JanDom1+35)=AnoCalendário,MONTH(JanDom1+35)=1),JanDom1+35,""))</f>
        <v/>
      </c>
      <c r="I24" s="24"/>
      <c r="J24" s="36">
        <f>IF(DAY(FevDom1)=1,IF(AND(YEAR(FevDom1+22)=AnoCalendário,MONTH(FevDom1+22)=2),FevDom1+22,""),IF(AND(YEAR(FevDom1+29)=AnoCalendário,MONTH(FevDom1+29)=2),FevDom1+29,""))</f>
        <v>43884</v>
      </c>
      <c r="K24" s="36">
        <f>IF(DAY(FevDom1)=1,IF(AND(YEAR(FevDom1+23)=AnoCalendário,MONTH(FevDom1+23)=2),FevDom1+23,""),IF(AND(YEAR(FevDom1+30)=AnoCalendário,MONTH(FevDom1+30)=2),FevDom1+30,""))</f>
        <v>43885</v>
      </c>
      <c r="L24" s="36">
        <f>IF(DAY(FevDom1)=1,IF(AND(YEAR(FevDom1+24)=AnoCalendário,MONTH(FevDom1+24)=2),FevDom1+24,""),IF(AND(YEAR(FevDom1+31)=AnoCalendário,MONTH(FevDom1+31)=2),FevDom1+31,""))</f>
        <v>43886</v>
      </c>
      <c r="M24" s="36">
        <f>IF(DAY(FevDom1)=1,IF(AND(YEAR(FevDom1+25)=AnoCalendário,MONTH(FevDom1+25)=2),FevDom1+25,""),IF(AND(YEAR(FevDom1+32)=AnoCalendário,MONTH(FevDom1+32)=2),FevDom1+32,""))</f>
        <v>43887</v>
      </c>
      <c r="N24" s="36">
        <f>IF(DAY(FevDom1)=1,IF(AND(YEAR(FevDom1+26)=AnoCalendário,MONTH(FevDom1+26)=2),FevDom1+26,""),IF(AND(YEAR(FevDom1+33)=AnoCalendário,MONTH(FevDom1+33)=2),FevDom1+33,""))</f>
        <v>43888</v>
      </c>
      <c r="O24" s="36">
        <f>IF(DAY(FevDom1)=1,IF(AND(YEAR(FevDom1+27)=AnoCalendário,MONTH(FevDom1+27)=2),FevDom1+27,""),IF(AND(YEAR(FevDom1+34)=AnoCalendário,MONTH(FevDom1+34)=2),FevDom1+34,""))</f>
        <v>43889</v>
      </c>
      <c r="P24" s="36">
        <f>IF(DAY(FevDom1)=1,IF(AND(YEAR(FevDom1+28)=AnoCalendário,MONTH(FevDom1+28)=2),FevDom1+28,""),IF(AND(YEAR(FevDom1+35)=AnoCalendário,MONTH(FevDom1+35)=2),FevDom1+35,""))</f>
        <v>43890</v>
      </c>
      <c r="Q24" s="24"/>
      <c r="R24" s="36">
        <f>IF(DAY(MarDom1)=1,IF(AND(YEAR(MarDom1+22)=AnoCalendário,MONTH(MarDom1+22)=3),MarDom1+22,""),IF(AND(YEAR(MarDom1+29)=AnoCalendário,MONTH(MarDom1+29)=3),MarDom1+29,""))</f>
        <v>43919</v>
      </c>
      <c r="S24" s="36">
        <f>IF(DAY(MarDom1)=1,IF(AND(YEAR(MarDom1+23)=AnoCalendário,MONTH(MarDom1+23)=3),MarDom1+23,""),IF(AND(YEAR(MarDom1+30)=AnoCalendário,MONTH(MarDom1+30)=3),MarDom1+30,""))</f>
        <v>43920</v>
      </c>
      <c r="T24" s="36">
        <f>IF(DAY(MarDom1)=1,IF(AND(YEAR(MarDom1+24)=AnoCalendário,MONTH(MarDom1+24)=3),MarDom1+24,""),IF(AND(YEAR(MarDom1+31)=AnoCalendário,MONTH(MarDom1+31)=3),MarDom1+31,""))</f>
        <v>43921</v>
      </c>
      <c r="U24" s="36" t="str">
        <f>IF(DAY(MarDom1)=1,IF(AND(YEAR(MarDom1+25)=AnoCalendário,MONTH(MarDom1+25)=3),MarDom1+25,""),IF(AND(YEAR(MarDom1+32)=AnoCalendário,MONTH(MarDom1+32)=3),MarDom1+32,""))</f>
        <v/>
      </c>
      <c r="V24" s="36" t="str">
        <f>IF(DAY(MarDom1)=1,IF(AND(YEAR(MarDom1+26)=AnoCalendário,MONTH(MarDom1+26)=3),MarDom1+26,""),IF(AND(YEAR(MarDom1+33)=AnoCalendário,MONTH(MarDom1+33)=3),MarDom1+33,""))</f>
        <v/>
      </c>
      <c r="W24" s="36" t="str">
        <f>IF(DAY(MarDom1)=1,IF(AND(YEAR(MarDom1+27)=AnoCalendário,MONTH(MarDom1+27)=3),MarDom1+27,""),IF(AND(YEAR(MarDom1+34)=AnoCalendário,MONTH(MarDom1+34)=3),MarDom1+34,""))</f>
        <v/>
      </c>
      <c r="X24" s="36" t="str">
        <f>IF(DAY(MarDom1)=1,IF(AND(YEAR(MarDom1+28)=AnoCalendário,MONTH(MarDom1+28)=3),MarDom1+28,""),IF(AND(YEAR(MarDom1+35)=AnoCalendário,MONTH(MarDom1+35)=3),MarDom1+35,""))</f>
        <v/>
      </c>
      <c r="Y24" s="24"/>
      <c r="Z24" s="36">
        <f>IF(DAY(AbrDom1)=1,IF(AND(YEAR(AbrDom1+22)=AnoCalendário,MONTH(AbrDom1+22)=4),AbrDom1+22,""),IF(AND(YEAR(AbrDom1+29)=AnoCalendário,MONTH(AbrDom1+29)=4),AbrDom1+29,""))</f>
        <v>43947</v>
      </c>
      <c r="AA24" s="36">
        <f>IF(DAY(AbrDom1)=1,IF(AND(YEAR(AbrDom1+23)=AnoCalendário,MONTH(AbrDom1+23)=4),AbrDom1+23,""),IF(AND(YEAR(AbrDom1+30)=AnoCalendário,MONTH(AbrDom1+30)=4),AbrDom1+30,""))</f>
        <v>43948</v>
      </c>
      <c r="AB24" s="36">
        <f>IF(DAY(AbrDom1)=1,IF(AND(YEAR(AbrDom1+24)=AnoCalendário,MONTH(AbrDom1+24)=4),AbrDom1+24,""),IF(AND(YEAR(AbrDom1+31)=AnoCalendário,MONTH(AbrDom1+31)=4),AbrDom1+31,""))</f>
        <v>43949</v>
      </c>
      <c r="AC24" s="36">
        <f>IF(DAY(AbrDom1)=1,IF(AND(YEAR(AbrDom1+25)=AnoCalendário,MONTH(AbrDom1+25)=4),AbrDom1+25,""),IF(AND(YEAR(AbrDom1+32)=AnoCalendário,MONTH(AbrDom1+32)=4),AbrDom1+32,""))</f>
        <v>43950</v>
      </c>
      <c r="AD24" s="36">
        <f>IF(DAY(AbrDom1)=1,IF(AND(YEAR(AbrDom1+26)=AnoCalendário,MONTH(AbrDom1+26)=4),AbrDom1+26,""),IF(AND(YEAR(AbrDom1+33)=AnoCalendário,MONTH(AbrDom1+33)=4),AbrDom1+33,""))</f>
        <v>43951</v>
      </c>
      <c r="AE24" s="36" t="str">
        <f>IF(DAY(AbrDom1)=1,IF(AND(YEAR(AbrDom1+27)=AnoCalendário,MONTH(AbrDom1+27)=4),AbrDom1+27,""),IF(AND(YEAR(AbrDom1+34)=AnoCalendário,MONTH(AbrDom1+34)=4),AbrDom1+34,""))</f>
        <v/>
      </c>
      <c r="AF24" s="36" t="str">
        <f>IF(DAY(AbrDom1)=1,IF(AND(YEAR(AbrDom1+28)=AnoCalendário,MONTH(AbrDom1+28)=4),AbrDom1+28,""),IF(AND(YEAR(AbrDom1+35)=AnoCalendário,MONTH(AbrDom1+35)=4),AbrDom1+35,""))</f>
        <v/>
      </c>
      <c r="AH24" s="33">
        <f t="shared" si="1"/>
        <v>43830</v>
      </c>
    </row>
    <row r="25" spans="1:34" s="4" customFormat="1" ht="15.95" customHeight="1" x14ac:dyDescent="0.2">
      <c r="A25" s="7"/>
      <c r="B25" s="36" t="str">
        <f>IF(DAY(JanDom1)=1,IF(AND(YEAR(JanDom1+29)=AnoCalendário,MONTH(JanDom1+29)=1),JanDom1+29,""),IF(AND(YEAR(JanDom1+36)=AnoCalendário,MONTH(JanDom1+36)=1),JanDom1+36,""))</f>
        <v/>
      </c>
      <c r="C25" s="36" t="str">
        <f>IF(DAY(JanDom1)=1,IF(AND(YEAR(JanDom1+30)=AnoCalendário,MONTH(JanDom1+30)=1),JanDom1+30,""),IF(AND(YEAR(JanDom1+37)=AnoCalendário,MONTH(JanDom1+37)=1),JanDom1+37,""))</f>
        <v/>
      </c>
      <c r="D25" s="36" t="str">
        <f>IF(DAY(JanDom1)=1,IF(AND(YEAR(JanDom1+31)=AnoCalendário,MONTH(JanDom1+31)=1),JanDom1+31,""),IF(AND(YEAR(JanDom1+38)=AnoCalendário,MONTH(JanDom1+38)=1),JanDom1+38,""))</f>
        <v/>
      </c>
      <c r="E25" s="36" t="str">
        <f>IF(DAY(JanDom1)=1,IF(AND(YEAR(JanDom1+32)=AnoCalendário,MONTH(JanDom1+32)=1),JanDom1+32,""),IF(AND(YEAR(JanDom1+39)=AnoCalendário,MONTH(JanDom1+39)=1),JanDom1+39,""))</f>
        <v/>
      </c>
      <c r="F25" s="36" t="str">
        <f>IF(DAY(JanDom1)=1,IF(AND(YEAR(JanDom1+33)=AnoCalendário,MONTH(JanDom1+33)=1),JanDom1+33,""),IF(AND(YEAR(JanDom1+40)=AnoCalendário,MONTH(JanDom1+40)=1),JanDom1+40,""))</f>
        <v/>
      </c>
      <c r="G25" s="36" t="str">
        <f>IF(DAY(JanDom1)=1,IF(AND(YEAR(JanDom1+34)=AnoCalendário,MONTH(JanDom1+34)=1),JanDom1+34,""),IF(AND(YEAR(JanDom1+41)=AnoCalendário,MONTH(JanDom1+41)=1),JanDom1+41,""))</f>
        <v/>
      </c>
      <c r="H25" s="36" t="str">
        <f>IF(DAY(JanDom1)=1,IF(AND(YEAR(JanDom1+35)=AnoCalendário,MONTH(JanDom1+35)=1),JanDom1+35,""),IF(AND(YEAR(JanDom1+42)=AnoCalendário,MONTH(JanDom1+42)=1),JanDom1+42,""))</f>
        <v/>
      </c>
      <c r="I25" s="24"/>
      <c r="J25" s="36" t="str">
        <f>IF(DAY(FevDom1)=1,IF(AND(YEAR(FevDom1+29)=AnoCalendário,MONTH(FevDom1+29)=2),FevDom1+29,""),IF(AND(YEAR(FevDom1+36)=AnoCalendário,MONTH(FevDom1+36)=2),FevDom1+36,""))</f>
        <v/>
      </c>
      <c r="K25" s="36" t="str">
        <f>IF(DAY(FevDom1)=1,IF(AND(YEAR(FevDom1+30)=AnoCalendário,MONTH(FevDom1+30)=2),FevDom1+30,""),IF(AND(YEAR(FevDom1+37)=AnoCalendário,MONTH(FevDom1+37)=2),FevDom1+37,""))</f>
        <v/>
      </c>
      <c r="L25" s="36" t="str">
        <f>IF(DAY(FevDom1)=1,IF(AND(YEAR(FevDom1+31)=AnoCalendário,MONTH(FevDom1+31)=2),FevDom1+31,""),IF(AND(YEAR(FevDom1+38)=AnoCalendário,MONTH(FevDom1+38)=2),FevDom1+38,""))</f>
        <v/>
      </c>
      <c r="M25" s="36" t="str">
        <f>IF(DAY(FevDom1)=1,IF(AND(YEAR(FevDom1+32)=AnoCalendário,MONTH(FevDom1+32)=2),FevDom1+32,""),IF(AND(YEAR(FevDom1+39)=AnoCalendário,MONTH(FevDom1+39)=2),FevDom1+39,""))</f>
        <v/>
      </c>
      <c r="N25" s="36" t="str">
        <f>IF(DAY(FevDom1)=1,IF(AND(YEAR(FevDom1+33)=AnoCalendário,MONTH(FevDom1+33)=2),FevDom1+33,""),IF(AND(YEAR(FevDom1+40)=AnoCalendário,MONTH(FevDom1+40)=2),FevDom1+40,""))</f>
        <v/>
      </c>
      <c r="O25" s="36" t="str">
        <f>IF(DAY(FevDom1)=1,IF(AND(YEAR(FevDom1+34)=AnoCalendário,MONTH(FevDom1+34)=2),FevDom1+34,""),IF(AND(YEAR(FevDom1+41)=AnoCalendário,MONTH(FevDom1+41)=2),FevDom1+41,""))</f>
        <v/>
      </c>
      <c r="P25" s="36" t="str">
        <f>IF(DAY(FevDom1)=1,IF(AND(YEAR(FevDom1+35)=AnoCalendário,MONTH(FevDom1+35)=2),FevDom1+35,""),IF(AND(YEAR(FevDom1+42)=AnoCalendário,MONTH(FevDom1+42)=2),FevDom1+42,""))</f>
        <v/>
      </c>
      <c r="Q25" s="24"/>
      <c r="R25" s="36" t="str">
        <f>IF(DAY(MarDom1)=1,IF(AND(YEAR(MarDom1+29)=AnoCalendário,MONTH(MarDom1+29)=3),MarDom1+29,""),IF(AND(YEAR(MarDom1+36)=AnoCalendário,MONTH(MarDom1+36)=3),MarDom1+36,""))</f>
        <v/>
      </c>
      <c r="S25" s="36" t="str">
        <f>IF(DAY(MarDom1)=1,IF(AND(YEAR(MarDom1+30)=AnoCalendário,MONTH(MarDom1+30)=3),MarDom1+30,""),IF(AND(YEAR(MarDom1+37)=AnoCalendário,MONTH(MarDom1+37)=3),MarDom1+37,""))</f>
        <v/>
      </c>
      <c r="T25" s="36" t="str">
        <f>IF(DAY(MarDom1)=1,IF(AND(YEAR(MarDom1+31)=AnoCalendário,MONTH(MarDom1+31)=3),MarDom1+31,""),IF(AND(YEAR(MarDom1+38)=AnoCalendário,MONTH(MarDom1+38)=3),MarDom1+38,""))</f>
        <v/>
      </c>
      <c r="U25" s="36" t="str">
        <f>IF(DAY(MarDom1)=1,IF(AND(YEAR(MarDom1+32)=AnoCalendário,MONTH(MarDom1+32)=3),MarDom1+32,""),IF(AND(YEAR(MarDom1+39)=AnoCalendário,MONTH(MarDom1+39)=3),MarDom1+39,""))</f>
        <v/>
      </c>
      <c r="V25" s="36" t="str">
        <f>IF(DAY(MarDom1)=1,IF(AND(YEAR(MarDom1+33)=AnoCalendário,MONTH(MarDom1+33)=3),MarDom1+33,""),IF(AND(YEAR(MarDom1+40)=AnoCalendário,MONTH(MarDom1+40)=3),MarDom1+40,""))</f>
        <v/>
      </c>
      <c r="W25" s="36" t="str">
        <f>IF(DAY(MarDom1)=1,IF(AND(YEAR(MarDom1+34)=AnoCalendário,MONTH(MarDom1+34)=3),MarDom1+34,""),IF(AND(YEAR(MarDom1+41)=AnoCalendário,MONTH(MarDom1+41)=3),MarDom1+41,""))</f>
        <v/>
      </c>
      <c r="X25" s="36" t="str">
        <f>IF(DAY(MarDom1)=1,IF(AND(YEAR(MarDom1+35)=AnoCalendário,MONTH(MarDom1+35)=3),MarDom1+35,""),IF(AND(YEAR(MarDom1+42)=AnoCalendário,MONTH(MarDom1+42)=3),MarDom1+42,""))</f>
        <v/>
      </c>
      <c r="Y25" s="24"/>
      <c r="Z25" s="36" t="str">
        <f>IF(DAY(AbrDom1)=1,IF(AND(YEAR(AbrDom1+29)=AnoCalendário,MONTH(AbrDom1+29)=4),AbrDom1+29,""),IF(AND(YEAR(AbrDom1+36)=AnoCalendário,MONTH(AbrDom1+36)=4),AbrDom1+36,""))</f>
        <v/>
      </c>
      <c r="AA25" s="36" t="str">
        <f>IF(DAY(AbrDom1)=1,IF(AND(YEAR(AbrDom1+30)=AnoCalendário,MONTH(AbrDom1+30)=4),AbrDom1+30,""),IF(AND(YEAR(AbrDom1+37)=AnoCalendário,MONTH(AbrDom1+37)=4),AbrDom1+37,""))</f>
        <v/>
      </c>
      <c r="AB25" s="36" t="str">
        <f>IF(DAY(AbrDom1)=1,IF(AND(YEAR(AbrDom1+31)=AnoCalendário,MONTH(AbrDom1+31)=4),AbrDom1+31,""),IF(AND(YEAR(AbrDom1+38)=AnoCalendário,MONTH(AbrDom1+38)=4),AbrDom1+38,""))</f>
        <v/>
      </c>
      <c r="AC25" s="36" t="str">
        <f>IF(DAY(AbrDom1)=1,IF(AND(YEAR(AbrDom1+32)=AnoCalendário,MONTH(AbrDom1+32)=4),AbrDom1+32,""),IF(AND(YEAR(AbrDom1+39)=AnoCalendário,MONTH(AbrDom1+39)=4),AbrDom1+39,""))</f>
        <v/>
      </c>
      <c r="AD25" s="36" t="str">
        <f>IF(DAY(AbrDom1)=1,IF(AND(YEAR(AbrDom1+33)=AnoCalendário,MONTH(AbrDom1+33)=4),AbrDom1+33,""),IF(AND(YEAR(AbrDom1+40)=AnoCalendário,MONTH(AbrDom1+40)=4),AbrDom1+40,""))</f>
        <v/>
      </c>
      <c r="AE25" s="36" t="str">
        <f>IF(DAY(AbrDom1)=1,IF(AND(YEAR(AbrDom1+34)=AnoCalendário,MONTH(AbrDom1+34)=4),AbrDom1+34,""),IF(AND(YEAR(AbrDom1+41)=AnoCalendário,MONTH(AbrDom1+41)=4),AbrDom1+41,""))</f>
        <v/>
      </c>
      <c r="AF25" s="36" t="str">
        <f>IF(DAY(AbrDom1)=1,IF(AND(YEAR(AbrDom1+35)=AnoCalendário,MONTH(AbrDom1+35)=4),AbrDom1+35,""),IF(AND(YEAR(AbrDom1+42)=AnoCalendário,MONTH(AbrDom1+42)=4),AbrDom1+42,""))</f>
        <v/>
      </c>
      <c r="AH25" s="33"/>
    </row>
    <row r="26" spans="1:34" s="4" customFormat="1" ht="15.95" customHeight="1" x14ac:dyDescent="0.2">
      <c r="A26" s="25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H26" s="33"/>
    </row>
    <row r="27" spans="1:34" s="18" customFormat="1" ht="21" customHeight="1" x14ac:dyDescent="0.2">
      <c r="A27" s="17"/>
      <c r="B27" s="43">
        <f>DATE(AnoCalendário,5,1)</f>
        <v>43952</v>
      </c>
      <c r="C27" s="43"/>
      <c r="D27" s="43"/>
      <c r="E27" s="43"/>
      <c r="F27" s="43"/>
      <c r="G27" s="43"/>
      <c r="H27" s="43"/>
      <c r="I27" s="3"/>
      <c r="J27" s="43">
        <f>DATE(AnoCalendário,6,1)</f>
        <v>43983</v>
      </c>
      <c r="K27" s="43"/>
      <c r="L27" s="43"/>
      <c r="M27" s="43"/>
      <c r="N27" s="43"/>
      <c r="O27" s="43"/>
      <c r="P27" s="43"/>
      <c r="Q27" s="3"/>
      <c r="R27" s="43">
        <f>DATE(AnoCalendário,7,1)</f>
        <v>44013</v>
      </c>
      <c r="S27" s="43"/>
      <c r="T27" s="43"/>
      <c r="U27" s="43"/>
      <c r="V27" s="43"/>
      <c r="W27" s="43"/>
      <c r="X27" s="43"/>
      <c r="Y27" s="34"/>
      <c r="Z27" s="43">
        <f>DATE(AnoCalendário,8,1)</f>
        <v>44044</v>
      </c>
      <c r="AA27" s="43"/>
      <c r="AB27" s="43"/>
      <c r="AC27" s="43"/>
      <c r="AD27" s="43"/>
      <c r="AE27" s="43"/>
      <c r="AF27" s="43"/>
      <c r="AH27" s="33"/>
    </row>
    <row r="28" spans="1:34" s="22" customFormat="1" ht="15.95" customHeight="1" x14ac:dyDescent="0.2">
      <c r="A28" s="19"/>
      <c r="B28" s="20" t="s">
        <v>1</v>
      </c>
      <c r="C28" s="20" t="s">
        <v>2</v>
      </c>
      <c r="D28" s="20" t="s">
        <v>3</v>
      </c>
      <c r="E28" s="20" t="s">
        <v>4</v>
      </c>
      <c r="F28" s="20" t="s">
        <v>5</v>
      </c>
      <c r="G28" s="20" t="s">
        <v>9</v>
      </c>
      <c r="H28" s="20" t="s">
        <v>10</v>
      </c>
      <c r="I28" s="20"/>
      <c r="J28" s="20" t="s">
        <v>1</v>
      </c>
      <c r="K28" s="20" t="s">
        <v>2</v>
      </c>
      <c r="L28" s="20" t="s">
        <v>3</v>
      </c>
      <c r="M28" s="20" t="s">
        <v>4</v>
      </c>
      <c r="N28" s="20" t="s">
        <v>5</v>
      </c>
      <c r="O28" s="20" t="s">
        <v>9</v>
      </c>
      <c r="P28" s="20" t="s">
        <v>10</v>
      </c>
      <c r="Q28" s="20"/>
      <c r="R28" s="20" t="s">
        <v>1</v>
      </c>
      <c r="S28" s="20" t="s">
        <v>2</v>
      </c>
      <c r="T28" s="20" t="s">
        <v>3</v>
      </c>
      <c r="U28" s="20" t="s">
        <v>4</v>
      </c>
      <c r="V28" s="20" t="s">
        <v>5</v>
      </c>
      <c r="W28" s="20" t="s">
        <v>9</v>
      </c>
      <c r="X28" s="20" t="s">
        <v>10</v>
      </c>
      <c r="Y28" s="21"/>
      <c r="Z28" s="20" t="s">
        <v>1</v>
      </c>
      <c r="AA28" s="20" t="s">
        <v>2</v>
      </c>
      <c r="AB28" s="20" t="s">
        <v>3</v>
      </c>
      <c r="AC28" s="20" t="s">
        <v>4</v>
      </c>
      <c r="AD28" s="20" t="s">
        <v>5</v>
      </c>
      <c r="AE28" s="20" t="s">
        <v>9</v>
      </c>
      <c r="AF28" s="20" t="s">
        <v>10</v>
      </c>
      <c r="AH28" s="35"/>
    </row>
    <row r="29" spans="1:34" s="4" customFormat="1" ht="15.95" customHeight="1" x14ac:dyDescent="0.2">
      <c r="A29" s="7"/>
      <c r="B29" s="36" t="str">
        <f>IF(DAY(MaiDom1)=1,"",IF(AND(YEAR(MaiDom1+1)=AnoCalendário,MONTH(MaiDom1+1)=5),MaiDom1+1,""))</f>
        <v/>
      </c>
      <c r="C29" s="36" t="str">
        <f>IF(DAY(MaiDom1)=1,"",IF(AND(YEAR(MaiDom1+2)=AnoCalendário,MONTH(MaiDom1+2)=5),MaiDom1+2,""))</f>
        <v/>
      </c>
      <c r="D29" s="36" t="str">
        <f>IF(DAY(MaiDom1)=1,"",IF(AND(YEAR(MaiDom1+3)=AnoCalendário,MONTH(MaiDom1+3)=5),MaiDom1+3,""))</f>
        <v/>
      </c>
      <c r="E29" s="36" t="str">
        <f>IF(DAY(MaiDom1)=1,"",IF(AND(YEAR(MaiDom1+4)=AnoCalendário,MONTH(MaiDom1+4)=5),MaiDom1+4,""))</f>
        <v/>
      </c>
      <c r="F29" s="36" t="str">
        <f>IF(DAY(MaiDom1)=1,"",IF(AND(YEAR(MaiDom1+5)=AnoCalendário,MONTH(MaiDom1+5)=5),MaiDom1+5,""))</f>
        <v/>
      </c>
      <c r="G29" s="36">
        <f>IF(DAY(MaiDom1)=1,"",IF(AND(YEAR(MaiDom1+6)=AnoCalendário,MONTH(MaiDom1+6)=5),MaiDom1+6,""))</f>
        <v>43952</v>
      </c>
      <c r="H29" s="36">
        <f>IF(DAY(MaiDom1)=1,IF(AND(YEAR(MaiDom1)=AnoCalendário,MONTH(MaiDom1)=5),MaiDom1,""),IF(AND(YEAR(MaiDom1+7)=AnoCalendário,MONTH(MaiDom1+7)=5),MaiDom1+7,""))</f>
        <v>43953</v>
      </c>
      <c r="I29" s="28"/>
      <c r="J29" s="36" t="str">
        <f>IF(DAY(JunDom1)=1,"",IF(AND(YEAR(JunDom1+1)=AnoCalendário,MONTH(JunDom1+1)=6),JunDom1+1,""))</f>
        <v/>
      </c>
      <c r="K29" s="36">
        <f>IF(DAY(JunDom1)=1,"",IF(AND(YEAR(JunDom1+2)=AnoCalendário,MONTH(JunDom1+2)=6),JunDom1+2,""))</f>
        <v>43983</v>
      </c>
      <c r="L29" s="36">
        <f>IF(DAY(JunDom1)=1,"",IF(AND(YEAR(JunDom1+3)=AnoCalendário,MONTH(JunDom1+3)=6),JunDom1+3,""))</f>
        <v>43984</v>
      </c>
      <c r="M29" s="36">
        <f>IF(DAY(JunDom1)=1,"",IF(AND(YEAR(JunDom1+4)=AnoCalendário,MONTH(JunDom1+4)=6),JunDom1+4,""))</f>
        <v>43985</v>
      </c>
      <c r="N29" s="36">
        <f>IF(DAY(JunDom1)=1,"",IF(AND(YEAR(JunDom1+5)=AnoCalendário,MONTH(JunDom1+5)=6),JunDom1+5,""))</f>
        <v>43986</v>
      </c>
      <c r="O29" s="36">
        <f>IF(DAY(JunDom1)=1,"",IF(AND(YEAR(JunDom1+6)=AnoCalendário,MONTH(JunDom1+6)=6),JunDom1+6,""))</f>
        <v>43987</v>
      </c>
      <c r="P29" s="36">
        <f>IF(DAY(JunDom1)=1,IF(AND(YEAR(JunDom1)=AnoCalendário,MONTH(JunDom1)=6),JunDom1,""),IF(AND(YEAR(JunDom1+7)=AnoCalendário,MONTH(JunDom1+7)=6),JunDom1+7,""))</f>
        <v>43988</v>
      </c>
      <c r="Q29" s="24"/>
      <c r="R29" s="36" t="str">
        <f>IF(DAY(JulDom1)=1,"",IF(AND(YEAR(JulDom1+1)=AnoCalendário,MONTH(JulDom1+1)=7),JulDom1+1,""))</f>
        <v/>
      </c>
      <c r="S29" s="36" t="str">
        <f>IF(DAY(JulDom1)=1,"",IF(AND(YEAR(JulDom1+2)=AnoCalendário,MONTH(JulDom1+2)=7),JulDom1+2,""))</f>
        <v/>
      </c>
      <c r="T29" s="36" t="str">
        <f>IF(DAY(JulDom1)=1,"",IF(AND(YEAR(JulDom1+3)=AnoCalendário,MONTH(JulDom1+3)=7),JulDom1+3,""))</f>
        <v/>
      </c>
      <c r="U29" s="36">
        <f>IF(DAY(JulDom1)=1,"",IF(AND(YEAR(JulDom1+4)=AnoCalendário,MONTH(JulDom1+4)=7),JulDom1+4,""))</f>
        <v>44013</v>
      </c>
      <c r="V29" s="36">
        <f>IF(DAY(JulDom1)=1,"",IF(AND(YEAR(JulDom1+5)=AnoCalendário,MONTH(JulDom1+5)=7),JulDom1+5,""))</f>
        <v>44014</v>
      </c>
      <c r="W29" s="36">
        <f>IF(DAY(JulDom1)=1,"",IF(AND(YEAR(JulDom1+6)=AnoCalendário,MONTH(JulDom1+6)=7),JulDom1+6,""))</f>
        <v>44015</v>
      </c>
      <c r="X29" s="36">
        <f>IF(DAY(JulDom1)=1,IF(AND(YEAR(JulDom1)=AnoCalendário,MONTH(JulDom1)=7),JulDom1,""),IF(AND(YEAR(JulDom1+7)=AnoCalendário,MONTH(JulDom1+7)=7),JulDom1+7,""))</f>
        <v>44016</v>
      </c>
      <c r="Y29" s="26"/>
      <c r="Z29" s="36" t="str">
        <f>IF(DAY(AgoDom1)=1,"",IF(AND(YEAR(AgoDom1+1)=AnoCalendário,MONTH(AgoDom1+1)=8),AgoDom1+1,""))</f>
        <v/>
      </c>
      <c r="AA29" s="36" t="str">
        <f>IF(DAY(AgoDom1)=1,"",IF(AND(YEAR(AgoDom1+2)=AnoCalendário,MONTH(AgoDom1+2)=8),AgoDom1+2,""))</f>
        <v/>
      </c>
      <c r="AB29" s="36" t="str">
        <f>IF(DAY(AgoDom1)=1,"",IF(AND(YEAR(AgoDom1+3)=AnoCalendário,MONTH(AgoDom1+3)=8),AgoDom1+3,""))</f>
        <v/>
      </c>
      <c r="AC29" s="36" t="str">
        <f>IF(DAY(AgoDom1)=1,"",IF(AND(YEAR(AgoDom1+4)=AnoCalendário,MONTH(AgoDom1+4)=8),AgoDom1+4,""))</f>
        <v/>
      </c>
      <c r="AD29" s="36" t="str">
        <f>IF(DAY(AgoDom1)=1,"",IF(AND(YEAR(AgoDom1+5)=AnoCalendário,MONTH(AgoDom1+5)=8),AgoDom1+5,""))</f>
        <v/>
      </c>
      <c r="AE29" s="36" t="str">
        <f>IF(DAY(AgoDom1)=1,"",IF(AND(YEAR(AgoDom1+6)=AnoCalendário,MONTH(AgoDom1+6)=8),AgoDom1+6,""))</f>
        <v/>
      </c>
      <c r="AF29" s="36">
        <f>IF(DAY(AgoDom1)=1,IF(AND(YEAR(AgoDom1)=AnoCalendário,MONTH(AgoDom1)=8),AgoDom1,""),IF(AND(YEAR(AgoDom1+7)=AnoCalendário,MONTH(AgoDom1+7)=8),AgoDom1+7,""))</f>
        <v>44044</v>
      </c>
      <c r="AH29" s="33"/>
    </row>
    <row r="30" spans="1:34" s="4" customFormat="1" ht="15.95" customHeight="1" x14ac:dyDescent="0.2">
      <c r="A30" s="7"/>
      <c r="B30" s="36">
        <f>IF(DAY(MaiDom1)=1,IF(AND(YEAR(MaiDom1+1)=AnoCalendário,MONTH(MaiDom1+1)=5),MaiDom1+1,""),IF(AND(YEAR(MaiDom1+8)=AnoCalendário,MONTH(MaiDom1+8)=5),MaiDom1+8,""))</f>
        <v>43954</v>
      </c>
      <c r="C30" s="36">
        <f>IF(DAY(MaiDom1)=1,IF(AND(YEAR(MaiDom1+2)=AnoCalendário,MONTH(MaiDom1+2)=5),MaiDom1+2,""),IF(AND(YEAR(MaiDom1+9)=AnoCalendário,MONTH(MaiDom1+9)=5),MaiDom1+9,""))</f>
        <v>43955</v>
      </c>
      <c r="D30" s="36">
        <f>IF(DAY(MaiDom1)=1,IF(AND(YEAR(MaiDom1+3)=AnoCalendário,MONTH(MaiDom1+3)=5),MaiDom1+3,""),IF(AND(YEAR(MaiDom1+10)=AnoCalendário,MONTH(MaiDom1+10)=5),MaiDom1+10,""))</f>
        <v>43956</v>
      </c>
      <c r="E30" s="36">
        <f>IF(DAY(MaiDom1)=1,IF(AND(YEAR(MaiDom1+4)=AnoCalendário,MONTH(MaiDom1+4)=5),MaiDom1+4,""),IF(AND(YEAR(MaiDom1+11)=AnoCalendário,MONTH(MaiDom1+11)=5),MaiDom1+11,""))</f>
        <v>43957</v>
      </c>
      <c r="F30" s="36">
        <f>IF(DAY(MaiDom1)=1,IF(AND(YEAR(MaiDom1+5)=AnoCalendário,MONTH(MaiDom1+5)=5),MaiDom1+5,""),IF(AND(YEAR(MaiDom1+12)=AnoCalendário,MONTH(MaiDom1+12)=5),MaiDom1+12,""))</f>
        <v>43958</v>
      </c>
      <c r="G30" s="36">
        <f>IF(DAY(MaiDom1)=1,IF(AND(YEAR(MaiDom1+6)=AnoCalendário,MONTH(MaiDom1+6)=5),MaiDom1+6,""),IF(AND(YEAR(MaiDom1+13)=AnoCalendário,MONTH(MaiDom1+13)=5),MaiDom1+13,""))</f>
        <v>43959</v>
      </c>
      <c r="H30" s="36">
        <f>IF(DAY(MaiDom1)=1,IF(AND(YEAR(MaiDom1+7)=AnoCalendário,MONTH(MaiDom1+7)=5),MaiDom1+7,""),IF(AND(YEAR(MaiDom1+14)=AnoCalendário,MONTH(MaiDom1+14)=5),MaiDom1+14,""))</f>
        <v>43960</v>
      </c>
      <c r="I30" s="24"/>
      <c r="J30" s="36">
        <f>IF(DAY(JunDom1)=1,IF(AND(YEAR(JunDom1+1)=AnoCalendário,MONTH(JunDom1+1)=6),JunDom1+1,""),IF(AND(YEAR(JunDom1+8)=AnoCalendário,MONTH(JunDom1+8)=6),JunDom1+8,""))</f>
        <v>43989</v>
      </c>
      <c r="K30" s="36">
        <f>IF(DAY(JunDom1)=1,IF(AND(YEAR(JunDom1+2)=AnoCalendário,MONTH(JunDom1+2)=6),JunDom1+2,""),IF(AND(YEAR(JunDom1+9)=AnoCalendário,MONTH(JunDom1+9)=6),JunDom1+9,""))</f>
        <v>43990</v>
      </c>
      <c r="L30" s="36">
        <f>IF(DAY(JunDom1)=1,IF(AND(YEAR(JunDom1+3)=AnoCalendário,MONTH(JunDom1+3)=6),JunDom1+3,""),IF(AND(YEAR(JunDom1+10)=AnoCalendário,MONTH(JunDom1+10)=6),JunDom1+10,""))</f>
        <v>43991</v>
      </c>
      <c r="M30" s="36">
        <f>IF(DAY(JunDom1)=1,IF(AND(YEAR(JunDom1+4)=AnoCalendário,MONTH(JunDom1+4)=6),JunDom1+4,""),IF(AND(YEAR(JunDom1+11)=AnoCalendário,MONTH(JunDom1+11)=6),JunDom1+11,""))</f>
        <v>43992</v>
      </c>
      <c r="N30" s="36">
        <f>IF(DAY(JunDom1)=1,IF(AND(YEAR(JunDom1+5)=AnoCalendário,MONTH(JunDom1+5)=6),JunDom1+5,""),IF(AND(YEAR(JunDom1+12)=AnoCalendário,MONTH(JunDom1+12)=6),JunDom1+12,""))</f>
        <v>43993</v>
      </c>
      <c r="O30" s="36">
        <f>IF(DAY(JunDom1)=1,IF(AND(YEAR(JunDom1+6)=AnoCalendário,MONTH(JunDom1+6)=6),JunDom1+6,""),IF(AND(YEAR(JunDom1+13)=AnoCalendário,MONTH(JunDom1+13)=6),JunDom1+13,""))</f>
        <v>43994</v>
      </c>
      <c r="P30" s="36">
        <f>IF(DAY(JunDom1)=1,IF(AND(YEAR(JunDom1+7)=AnoCalendário,MONTH(JunDom1+7)=6),JunDom1+7,""),IF(AND(YEAR(JunDom1+14)=AnoCalendário,MONTH(JunDom1+14)=6),JunDom1+14,""))</f>
        <v>43995</v>
      </c>
      <c r="Q30" s="24"/>
      <c r="R30" s="36">
        <f>IF(DAY(JulDom1)=1,IF(AND(YEAR(JulDom1+1)=AnoCalendário,MONTH(JulDom1+1)=7),JulDom1+1,""),IF(AND(YEAR(JulDom1+8)=AnoCalendário,MONTH(JulDom1+8)=7),JulDom1+8,""))</f>
        <v>44017</v>
      </c>
      <c r="S30" s="36">
        <f>IF(DAY(JulDom1)=1,IF(AND(YEAR(JulDom1+2)=AnoCalendário,MONTH(JulDom1+2)=7),JulDom1+2,""),IF(AND(YEAR(JulDom1+9)=AnoCalendário,MONTH(JulDom1+9)=7),JulDom1+9,""))</f>
        <v>44018</v>
      </c>
      <c r="T30" s="36">
        <f>IF(DAY(JulDom1)=1,IF(AND(YEAR(JulDom1+3)=AnoCalendário,MONTH(JulDom1+3)=7),JulDom1+3,""),IF(AND(YEAR(JulDom1+10)=AnoCalendário,MONTH(JulDom1+10)=7),JulDom1+10,""))</f>
        <v>44019</v>
      </c>
      <c r="U30" s="36">
        <f>IF(DAY(JulDom1)=1,IF(AND(YEAR(JulDom1+4)=AnoCalendário,MONTH(JulDom1+4)=7),JulDom1+4,""),IF(AND(YEAR(JulDom1+11)=AnoCalendário,MONTH(JulDom1+11)=7),JulDom1+11,""))</f>
        <v>44020</v>
      </c>
      <c r="V30" s="36">
        <f>IF(DAY(JulDom1)=1,IF(AND(YEAR(JulDom1+5)=AnoCalendário,MONTH(JulDom1+5)=7),JulDom1+5,""),IF(AND(YEAR(JulDom1+12)=AnoCalendário,MONTH(JulDom1+12)=7),JulDom1+12,""))</f>
        <v>44021</v>
      </c>
      <c r="W30" s="36">
        <f>IF(DAY(JulDom1)=1,IF(AND(YEAR(JulDom1+6)=AnoCalendário,MONTH(JulDom1+6)=7),JulDom1+6,""),IF(AND(YEAR(JulDom1+13)=AnoCalendário,MONTH(JulDom1+13)=7),JulDom1+13,""))</f>
        <v>44022</v>
      </c>
      <c r="X30" s="36">
        <f>IF(DAY(JulDom1)=1,IF(AND(YEAR(JulDom1+7)=AnoCalendário,MONTH(JulDom1+7)=7),JulDom1+7,""),IF(AND(YEAR(JulDom1+14)=AnoCalendário,MONTH(JulDom1+14)=7),JulDom1+14,""))</f>
        <v>44023</v>
      </c>
      <c r="Y30" s="26"/>
      <c r="Z30" s="36">
        <f>IF(DAY(AgoDom1)=1,IF(AND(YEAR(AgoDom1+1)=AnoCalendário,MONTH(AgoDom1+1)=8),AgoDom1+1,""),IF(AND(YEAR(AgoDom1+8)=AnoCalendário,MONTH(AgoDom1+8)=8),AgoDom1+8,""))</f>
        <v>44045</v>
      </c>
      <c r="AA30" s="36">
        <f>IF(DAY(AgoDom1)=1,IF(AND(YEAR(AgoDom1+2)=AnoCalendário,MONTH(AgoDom1+2)=8),AgoDom1+2,""),IF(AND(YEAR(AgoDom1+9)=AnoCalendário,MONTH(AgoDom1+9)=8),AgoDom1+9,""))</f>
        <v>44046</v>
      </c>
      <c r="AB30" s="36">
        <f>IF(DAY(AgoDom1)=1,IF(AND(YEAR(AgoDom1+3)=AnoCalendário,MONTH(AgoDom1+3)=8),AgoDom1+3,""),IF(AND(YEAR(AgoDom1+10)=AnoCalendário,MONTH(AgoDom1+10)=8),AgoDom1+10,""))</f>
        <v>44047</v>
      </c>
      <c r="AC30" s="36">
        <f>IF(DAY(AgoDom1)=1,IF(AND(YEAR(AgoDom1+4)=AnoCalendário,MONTH(AgoDom1+4)=8),AgoDom1+4,""),IF(AND(YEAR(AgoDom1+11)=AnoCalendário,MONTH(AgoDom1+11)=8),AgoDom1+11,""))</f>
        <v>44048</v>
      </c>
      <c r="AD30" s="36">
        <f>IF(DAY(AgoDom1)=1,IF(AND(YEAR(AgoDom1+5)=AnoCalendário,MONTH(AgoDom1+5)=8),AgoDom1+5,""),IF(AND(YEAR(AgoDom1+12)=AnoCalendário,MONTH(AgoDom1+12)=8),AgoDom1+12,""))</f>
        <v>44049</v>
      </c>
      <c r="AE30" s="36">
        <f>IF(DAY(AgoDom1)=1,IF(AND(YEAR(AgoDom1+6)=AnoCalendário,MONTH(AgoDom1+6)=8),AgoDom1+6,""),IF(AND(YEAR(AgoDom1+13)=AnoCalendário,MONTH(AgoDom1+13)=8),AgoDom1+13,""))</f>
        <v>44050</v>
      </c>
      <c r="AF30" s="36">
        <f>IF(DAY(AgoDom1)=1,IF(AND(YEAR(AgoDom1+7)=AnoCalendário,MONTH(AgoDom1+7)=8),AgoDom1+7,""),IF(AND(YEAR(AgoDom1+14)=AnoCalendário,MONTH(AgoDom1+14)=8),AgoDom1+14,""))</f>
        <v>44051</v>
      </c>
      <c r="AH30" s="33"/>
    </row>
    <row r="31" spans="1:34" s="4" customFormat="1" ht="15.95" customHeight="1" x14ac:dyDescent="0.2">
      <c r="A31" s="7"/>
      <c r="B31" s="36">
        <f>IF(DAY(MaiDom1)=1,IF(AND(YEAR(MaiDom1+8)=AnoCalendário,MONTH(MaiDom1+8)=5),MaiDom1+8,""),IF(AND(YEAR(MaiDom1+15)=AnoCalendário,MONTH(MaiDom1+15)=5),MaiDom1+15,""))</f>
        <v>43961</v>
      </c>
      <c r="C31" s="36">
        <f>IF(DAY(MaiDom1)=1,IF(AND(YEAR(MaiDom1+9)=AnoCalendário,MONTH(MaiDom1+9)=5),MaiDom1+9,""),IF(AND(YEAR(MaiDom1+16)=AnoCalendário,MONTH(MaiDom1+16)=5),MaiDom1+16,""))</f>
        <v>43962</v>
      </c>
      <c r="D31" s="36">
        <f>IF(DAY(MaiDom1)=1,IF(AND(YEAR(MaiDom1+10)=AnoCalendário,MONTH(MaiDom1+10)=5),MaiDom1+10,""),IF(AND(YEAR(MaiDom1+17)=AnoCalendário,MONTH(MaiDom1+17)=5),MaiDom1+17,""))</f>
        <v>43963</v>
      </c>
      <c r="E31" s="36">
        <f>IF(DAY(MaiDom1)=1,IF(AND(YEAR(MaiDom1+11)=AnoCalendário,MONTH(MaiDom1+11)=5),MaiDom1+11,""),IF(AND(YEAR(MaiDom1+18)=AnoCalendário,MONTH(MaiDom1+18)=5),MaiDom1+18,""))</f>
        <v>43964</v>
      </c>
      <c r="F31" s="36">
        <f>IF(DAY(MaiDom1)=1,IF(AND(YEAR(MaiDom1+12)=AnoCalendário,MONTH(MaiDom1+12)=5),MaiDom1+12,""),IF(AND(YEAR(MaiDom1+19)=AnoCalendário,MONTH(MaiDom1+19)=5),MaiDom1+19,""))</f>
        <v>43965</v>
      </c>
      <c r="G31" s="36">
        <f>IF(DAY(MaiDom1)=1,IF(AND(YEAR(MaiDom1+13)=AnoCalendário,MONTH(MaiDom1+13)=5),MaiDom1+13,""),IF(AND(YEAR(MaiDom1+20)=AnoCalendário,MONTH(MaiDom1+20)=5),MaiDom1+20,""))</f>
        <v>43966</v>
      </c>
      <c r="H31" s="36">
        <f>IF(DAY(MaiDom1)=1,IF(AND(YEAR(MaiDom1+14)=AnoCalendário,MONTH(MaiDom1+14)=5),MaiDom1+14,""),IF(AND(YEAR(MaiDom1+21)=AnoCalendário,MONTH(MaiDom1+21)=5),MaiDom1+21,""))</f>
        <v>43967</v>
      </c>
      <c r="I31" s="24"/>
      <c r="J31" s="36">
        <f>IF(DAY(JunDom1)=1,IF(AND(YEAR(JunDom1+8)=AnoCalendário,MONTH(JunDom1+8)=6),JunDom1+8,""),IF(AND(YEAR(JunDom1+15)=AnoCalendário,MONTH(JunDom1+15)=6),JunDom1+15,""))</f>
        <v>43996</v>
      </c>
      <c r="K31" s="36">
        <f>IF(DAY(JunDom1)=1,IF(AND(YEAR(JunDom1+9)=AnoCalendário,MONTH(JunDom1+9)=6),JunDom1+9,""),IF(AND(YEAR(JunDom1+16)=AnoCalendário,MONTH(JunDom1+16)=6),JunDom1+16,""))</f>
        <v>43997</v>
      </c>
      <c r="L31" s="36">
        <f>IF(DAY(JunDom1)=1,IF(AND(YEAR(JunDom1+10)=AnoCalendário,MONTH(JunDom1+10)=6),JunDom1+10,""),IF(AND(YEAR(JunDom1+17)=AnoCalendário,MONTH(JunDom1+17)=6),JunDom1+17,""))</f>
        <v>43998</v>
      </c>
      <c r="M31" s="36">
        <f>IF(DAY(JunDom1)=1,IF(AND(YEAR(JunDom1+11)=AnoCalendário,MONTH(JunDom1+11)=6),JunDom1+11,""),IF(AND(YEAR(JunDom1+18)=AnoCalendário,MONTH(JunDom1+18)=6),JunDom1+18,""))</f>
        <v>43999</v>
      </c>
      <c r="N31" s="36">
        <f>IF(DAY(JunDom1)=1,IF(AND(YEAR(JunDom1+12)=AnoCalendário,MONTH(JunDom1+12)=6),JunDom1+12,""),IF(AND(YEAR(JunDom1+19)=AnoCalendário,MONTH(JunDom1+19)=6),JunDom1+19,""))</f>
        <v>44000</v>
      </c>
      <c r="O31" s="36">
        <f>IF(DAY(JunDom1)=1,IF(AND(YEAR(JunDom1+13)=AnoCalendário,MONTH(JunDom1+13)=6),JunDom1+13,""),IF(AND(YEAR(JunDom1+20)=AnoCalendário,MONTH(JunDom1+20)=6),JunDom1+20,""))</f>
        <v>44001</v>
      </c>
      <c r="P31" s="36">
        <f>IF(DAY(JunDom1)=1,IF(AND(YEAR(JunDom1+14)=AnoCalendário,MONTH(JunDom1+14)=6),JunDom1+14,""),IF(AND(YEAR(JunDom1+21)=AnoCalendário,MONTH(JunDom1+21)=6),JunDom1+21,""))</f>
        <v>44002</v>
      </c>
      <c r="Q31" s="24"/>
      <c r="R31" s="36">
        <f>IF(DAY(JulDom1)=1,IF(AND(YEAR(JulDom1+8)=AnoCalendário,MONTH(JulDom1+8)=7),JulDom1+8,""),IF(AND(YEAR(JulDom1+15)=AnoCalendário,MONTH(JulDom1+15)=7),JulDom1+15,""))</f>
        <v>44024</v>
      </c>
      <c r="S31" s="36">
        <f>IF(DAY(JulDom1)=1,IF(AND(YEAR(JulDom1+9)=AnoCalendário,MONTH(JulDom1+9)=7),JulDom1+9,""),IF(AND(YEAR(JulDom1+16)=AnoCalendário,MONTH(JulDom1+16)=7),JulDom1+16,""))</f>
        <v>44025</v>
      </c>
      <c r="T31" s="36">
        <f>IF(DAY(JulDom1)=1,IF(AND(YEAR(JulDom1+10)=AnoCalendário,MONTH(JulDom1+10)=7),JulDom1+10,""),IF(AND(YEAR(JulDom1+17)=AnoCalendário,MONTH(JulDom1+17)=7),JulDom1+17,""))</f>
        <v>44026</v>
      </c>
      <c r="U31" s="36">
        <f>IF(DAY(JulDom1)=1,IF(AND(YEAR(JulDom1+11)=AnoCalendário,MONTH(JulDom1+11)=7),JulDom1+11,""),IF(AND(YEAR(JulDom1+18)=AnoCalendário,MONTH(JulDom1+18)=7),JulDom1+18,""))</f>
        <v>44027</v>
      </c>
      <c r="V31" s="36">
        <f>IF(DAY(JulDom1)=1,IF(AND(YEAR(JulDom1+12)=AnoCalendário,MONTH(JulDom1+12)=7),JulDom1+12,""),IF(AND(YEAR(JulDom1+19)=AnoCalendário,MONTH(JulDom1+19)=7),JulDom1+19,""))</f>
        <v>44028</v>
      </c>
      <c r="W31" s="36">
        <f>IF(DAY(JulDom1)=1,IF(AND(YEAR(JulDom1+13)=AnoCalendário,MONTH(JulDom1+13)=7),JulDom1+13,""),IF(AND(YEAR(JulDom1+20)=AnoCalendário,MONTH(JulDom1+20)=7),JulDom1+20,""))</f>
        <v>44029</v>
      </c>
      <c r="X31" s="36">
        <f>IF(DAY(JulDom1)=1,IF(AND(YEAR(JulDom1+14)=AnoCalendário,MONTH(JulDom1+14)=7),JulDom1+14,""),IF(AND(YEAR(JulDom1+21)=AnoCalendário,MONTH(JulDom1+21)=7),JulDom1+21,""))</f>
        <v>44030</v>
      </c>
      <c r="Y31" s="26"/>
      <c r="Z31" s="36">
        <f>IF(DAY(AgoDom1)=1,IF(AND(YEAR(AgoDom1+8)=AnoCalendário,MONTH(AgoDom1+8)=8),AgoDom1+8,""),IF(AND(YEAR(AgoDom1+15)=AnoCalendário,MONTH(AgoDom1+15)=8),AgoDom1+15,""))</f>
        <v>44052</v>
      </c>
      <c r="AA31" s="36">
        <f>IF(DAY(AgoDom1)=1,IF(AND(YEAR(AgoDom1+9)=AnoCalendário,MONTH(AgoDom1+9)=8),AgoDom1+9,""),IF(AND(YEAR(AgoDom1+16)=AnoCalendário,MONTH(AgoDom1+16)=8),AgoDom1+16,""))</f>
        <v>44053</v>
      </c>
      <c r="AB31" s="36">
        <f>IF(DAY(AgoDom1)=1,IF(AND(YEAR(AgoDom1+10)=AnoCalendário,MONTH(AgoDom1+10)=8),AgoDom1+10,""),IF(AND(YEAR(AgoDom1+17)=AnoCalendário,MONTH(AgoDom1+17)=8),AgoDom1+17,""))</f>
        <v>44054</v>
      </c>
      <c r="AC31" s="36">
        <f>IF(DAY(AgoDom1)=1,IF(AND(YEAR(AgoDom1+11)=AnoCalendário,MONTH(AgoDom1+11)=8),AgoDom1+11,""),IF(AND(YEAR(AgoDom1+18)=AnoCalendário,MONTH(AgoDom1+18)=8),AgoDom1+18,""))</f>
        <v>44055</v>
      </c>
      <c r="AD31" s="36">
        <f>IF(DAY(AgoDom1)=1,IF(AND(YEAR(AgoDom1+12)=AnoCalendário,MONTH(AgoDom1+12)=8),AgoDom1+12,""),IF(AND(YEAR(AgoDom1+19)=AnoCalendário,MONTH(AgoDom1+19)=8),AgoDom1+19,""))</f>
        <v>44056</v>
      </c>
      <c r="AE31" s="36">
        <f>IF(DAY(AgoDom1)=1,IF(AND(YEAR(AgoDom1+13)=AnoCalendário,MONTH(AgoDom1+13)=8),AgoDom1+13,""),IF(AND(YEAR(AgoDom1+20)=AnoCalendário,MONTH(AgoDom1+20)=8),AgoDom1+20,""))</f>
        <v>44057</v>
      </c>
      <c r="AF31" s="36">
        <f>IF(DAY(AgoDom1)=1,IF(AND(YEAR(AgoDom1+14)=AnoCalendário,MONTH(AgoDom1+14)=8),AgoDom1+14,""),IF(AND(YEAR(AgoDom1+21)=AnoCalendário,MONTH(AgoDom1+21)=8),AgoDom1+21,""))</f>
        <v>44058</v>
      </c>
      <c r="AH31" s="33"/>
    </row>
    <row r="32" spans="1:34" s="4" customFormat="1" ht="15.95" customHeight="1" x14ac:dyDescent="0.2">
      <c r="A32" s="7"/>
      <c r="B32" s="36">
        <f>IF(DAY(MaiDom1)=1,IF(AND(YEAR(MaiDom1+15)=AnoCalendário,MONTH(MaiDom1+15)=5),MaiDom1+15,""),IF(AND(YEAR(MaiDom1+22)=AnoCalendário,MONTH(MaiDom1+22)=5),MaiDom1+22,""))</f>
        <v>43968</v>
      </c>
      <c r="C32" s="36">
        <f>IF(DAY(MaiDom1)=1,IF(AND(YEAR(MaiDom1+16)=AnoCalendário,MONTH(MaiDom1+16)=5),MaiDom1+16,""),IF(AND(YEAR(MaiDom1+23)=AnoCalendário,MONTH(MaiDom1+23)=5),MaiDom1+23,""))</f>
        <v>43969</v>
      </c>
      <c r="D32" s="36">
        <f>IF(DAY(MaiDom1)=1,IF(AND(YEAR(MaiDom1+17)=AnoCalendário,MONTH(MaiDom1+17)=5),MaiDom1+17,""),IF(AND(YEAR(MaiDom1+24)=AnoCalendário,MONTH(MaiDom1+24)=5),MaiDom1+24,""))</f>
        <v>43970</v>
      </c>
      <c r="E32" s="36">
        <f>IF(DAY(MaiDom1)=1,IF(AND(YEAR(MaiDom1+18)=AnoCalendário,MONTH(MaiDom1+18)=5),MaiDom1+18,""),IF(AND(YEAR(MaiDom1+25)=AnoCalendário,MONTH(MaiDom1+25)=5),MaiDom1+25,""))</f>
        <v>43971</v>
      </c>
      <c r="F32" s="36">
        <f>IF(DAY(MaiDom1)=1,IF(AND(YEAR(MaiDom1+19)=AnoCalendário,MONTH(MaiDom1+19)=5),MaiDom1+19,""),IF(AND(YEAR(MaiDom1+26)=AnoCalendário,MONTH(MaiDom1+26)=5),MaiDom1+26,""))</f>
        <v>43972</v>
      </c>
      <c r="G32" s="36">
        <f>IF(DAY(MaiDom1)=1,IF(AND(YEAR(MaiDom1+20)=AnoCalendário,MONTH(MaiDom1+20)=5),MaiDom1+20,""),IF(AND(YEAR(MaiDom1+27)=AnoCalendário,MONTH(MaiDom1+27)=5),MaiDom1+27,""))</f>
        <v>43973</v>
      </c>
      <c r="H32" s="36">
        <f>IF(DAY(MaiDom1)=1,IF(AND(YEAR(MaiDom1+21)=AnoCalendário,MONTH(MaiDom1+21)=5),MaiDom1+21,""),IF(AND(YEAR(MaiDom1+28)=AnoCalendário,MONTH(MaiDom1+28)=5),MaiDom1+28,""))</f>
        <v>43974</v>
      </c>
      <c r="I32" s="24"/>
      <c r="J32" s="36">
        <f>IF(DAY(JunDom1)=1,IF(AND(YEAR(JunDom1+15)=AnoCalendário,MONTH(JunDom1+15)=6),JunDom1+15,""),IF(AND(YEAR(JunDom1+22)=AnoCalendário,MONTH(JunDom1+22)=6),JunDom1+22,""))</f>
        <v>44003</v>
      </c>
      <c r="K32" s="36">
        <f>IF(DAY(JunDom1)=1,IF(AND(YEAR(JunDom1+16)=AnoCalendário,MONTH(JunDom1+16)=6),JunDom1+16,""),IF(AND(YEAR(JunDom1+23)=AnoCalendário,MONTH(JunDom1+23)=6),JunDom1+23,""))</f>
        <v>44004</v>
      </c>
      <c r="L32" s="36">
        <f>IF(DAY(JunDom1)=1,IF(AND(YEAR(JunDom1+17)=AnoCalendário,MONTH(JunDom1+17)=6),JunDom1+17,""),IF(AND(YEAR(JunDom1+24)=AnoCalendário,MONTH(JunDom1+24)=6),JunDom1+24,""))</f>
        <v>44005</v>
      </c>
      <c r="M32" s="36">
        <f>IF(DAY(JunDom1)=1,IF(AND(YEAR(JunDom1+18)=AnoCalendário,MONTH(JunDom1+18)=6),JunDom1+18,""),IF(AND(YEAR(JunDom1+25)=AnoCalendário,MONTH(JunDom1+25)=6),JunDom1+25,""))</f>
        <v>44006</v>
      </c>
      <c r="N32" s="36">
        <f>IF(DAY(JunDom1)=1,IF(AND(YEAR(JunDom1+19)=AnoCalendário,MONTH(JunDom1+19)=6),JunDom1+19,""),IF(AND(YEAR(JunDom1+26)=AnoCalendário,MONTH(JunDom1+26)=6),JunDom1+26,""))</f>
        <v>44007</v>
      </c>
      <c r="O32" s="36">
        <f>IF(DAY(JunDom1)=1,IF(AND(YEAR(JunDom1+20)=AnoCalendário,MONTH(JunDom1+20)=6),JunDom1+20,""),IF(AND(YEAR(JunDom1+27)=AnoCalendário,MONTH(JunDom1+27)=6),JunDom1+27,""))</f>
        <v>44008</v>
      </c>
      <c r="P32" s="36">
        <f>IF(DAY(JunDom1)=1,IF(AND(YEAR(JunDom1+21)=AnoCalendário,MONTH(JunDom1+21)=6),JunDom1+21,""),IF(AND(YEAR(JunDom1+28)=AnoCalendário,MONTH(JunDom1+28)=6),JunDom1+28,""))</f>
        <v>44009</v>
      </c>
      <c r="Q32" s="24"/>
      <c r="R32" s="36">
        <f>IF(DAY(JulDom1)=1,IF(AND(YEAR(JulDom1+15)=AnoCalendário,MONTH(JulDom1+15)=7),JulDom1+15,""),IF(AND(YEAR(JulDom1+22)=AnoCalendário,MONTH(JulDom1+22)=7),JulDom1+22,""))</f>
        <v>44031</v>
      </c>
      <c r="S32" s="36">
        <f>IF(DAY(JulDom1)=1,IF(AND(YEAR(JulDom1+16)=AnoCalendário,MONTH(JulDom1+16)=7),JulDom1+16,""),IF(AND(YEAR(JulDom1+23)=AnoCalendário,MONTH(JulDom1+23)=7),JulDom1+23,""))</f>
        <v>44032</v>
      </c>
      <c r="T32" s="36">
        <f>IF(DAY(JulDom1)=1,IF(AND(YEAR(JulDom1+17)=AnoCalendário,MONTH(JulDom1+17)=7),JulDom1+17,""),IF(AND(YEAR(JulDom1+24)=AnoCalendário,MONTH(JulDom1+24)=7),JulDom1+24,""))</f>
        <v>44033</v>
      </c>
      <c r="U32" s="36">
        <f>IF(DAY(JulDom1)=1,IF(AND(YEAR(JulDom1+18)=AnoCalendário,MONTH(JulDom1+18)=7),JulDom1+18,""),IF(AND(YEAR(JulDom1+25)=AnoCalendário,MONTH(JulDom1+25)=7),JulDom1+25,""))</f>
        <v>44034</v>
      </c>
      <c r="V32" s="36">
        <f>IF(DAY(JulDom1)=1,IF(AND(YEAR(JulDom1+19)=AnoCalendário,MONTH(JulDom1+19)=7),JulDom1+19,""),IF(AND(YEAR(JulDom1+26)=AnoCalendário,MONTH(JulDom1+26)=7),JulDom1+26,""))</f>
        <v>44035</v>
      </c>
      <c r="W32" s="36">
        <f>IF(DAY(JulDom1)=1,IF(AND(YEAR(JulDom1+20)=AnoCalendário,MONTH(JulDom1+20)=7),JulDom1+20,""),IF(AND(YEAR(JulDom1+27)=AnoCalendário,MONTH(JulDom1+27)=7),JulDom1+27,""))</f>
        <v>44036</v>
      </c>
      <c r="X32" s="36">
        <f>IF(DAY(JulDom1)=1,IF(AND(YEAR(JulDom1+21)=AnoCalendário,MONTH(JulDom1+21)=7),JulDom1+21,""),IF(AND(YEAR(JulDom1+28)=AnoCalendário,MONTH(JulDom1+28)=7),JulDom1+28,""))</f>
        <v>44037</v>
      </c>
      <c r="Y32" s="26"/>
      <c r="Z32" s="36">
        <f>IF(DAY(AgoDom1)=1,IF(AND(YEAR(AgoDom1+15)=AnoCalendário,MONTH(AgoDom1+15)=8),AgoDom1+15,""),IF(AND(YEAR(AgoDom1+22)=AnoCalendário,MONTH(AgoDom1+22)=8),AgoDom1+22,""))</f>
        <v>44059</v>
      </c>
      <c r="AA32" s="36">
        <f>IF(DAY(AgoDom1)=1,IF(AND(YEAR(AgoDom1+16)=AnoCalendário,MONTH(AgoDom1+16)=8),AgoDom1+16,""),IF(AND(YEAR(AgoDom1+23)=AnoCalendário,MONTH(AgoDom1+23)=8),AgoDom1+23,""))</f>
        <v>44060</v>
      </c>
      <c r="AB32" s="36">
        <f>IF(DAY(AgoDom1)=1,IF(AND(YEAR(AgoDom1+17)=AnoCalendário,MONTH(AgoDom1+17)=8),AgoDom1+17,""),IF(AND(YEAR(AgoDom1+24)=AnoCalendário,MONTH(AgoDom1+24)=8),AgoDom1+24,""))</f>
        <v>44061</v>
      </c>
      <c r="AC32" s="36">
        <f>IF(DAY(AgoDom1)=1,IF(AND(YEAR(AgoDom1+18)=AnoCalendário,MONTH(AgoDom1+18)=8),AgoDom1+18,""),IF(AND(YEAR(AgoDom1+25)=AnoCalendário,MONTH(AgoDom1+25)=8),AgoDom1+25,""))</f>
        <v>44062</v>
      </c>
      <c r="AD32" s="36">
        <f>IF(DAY(AgoDom1)=1,IF(AND(YEAR(AgoDom1+19)=AnoCalendário,MONTH(AgoDom1+19)=8),AgoDom1+19,""),IF(AND(YEAR(AgoDom1+26)=AnoCalendário,MONTH(AgoDom1+26)=8),AgoDom1+26,""))</f>
        <v>44063</v>
      </c>
      <c r="AE32" s="36">
        <f>IF(DAY(AgoDom1)=1,IF(AND(YEAR(AgoDom1+20)=AnoCalendário,MONTH(AgoDom1+20)=8),AgoDom1+20,""),IF(AND(YEAR(AgoDom1+27)=AnoCalendário,MONTH(AgoDom1+27)=8),AgoDom1+27,""))</f>
        <v>44064</v>
      </c>
      <c r="AF32" s="36">
        <f>IF(DAY(AgoDom1)=1,IF(AND(YEAR(AgoDom1+21)=AnoCalendário,MONTH(AgoDom1+21)=8),AgoDom1+21,""),IF(AND(YEAR(AgoDom1+28)=AnoCalendário,MONTH(AgoDom1+28)=8),AgoDom1+28,""))</f>
        <v>44065</v>
      </c>
      <c r="AH32" s="33"/>
    </row>
    <row r="33" spans="1:34" s="4" customFormat="1" ht="15.95" customHeight="1" x14ac:dyDescent="0.2">
      <c r="A33" s="7"/>
      <c r="B33" s="36">
        <f>IF(DAY(MaiDom1)=1,IF(AND(YEAR(MaiDom1+22)=AnoCalendário,MONTH(MaiDom1+22)=5),MaiDom1+22,""),IF(AND(YEAR(MaiDom1+29)=AnoCalendário,MONTH(MaiDom1+29)=5),MaiDom1+29,""))</f>
        <v>43975</v>
      </c>
      <c r="C33" s="36">
        <f>IF(DAY(MaiDom1)=1,IF(AND(YEAR(MaiDom1+23)=AnoCalendário,MONTH(MaiDom1+23)=5),MaiDom1+23,""),IF(AND(YEAR(MaiDom1+30)=AnoCalendário,MONTH(MaiDom1+30)=5),MaiDom1+30,""))</f>
        <v>43976</v>
      </c>
      <c r="D33" s="36">
        <f>IF(DAY(MaiDom1)=1,IF(AND(YEAR(MaiDom1+24)=AnoCalendário,MONTH(MaiDom1+24)=5),MaiDom1+24,""),IF(AND(YEAR(MaiDom1+31)=AnoCalendário,MONTH(MaiDom1+31)=5),MaiDom1+31,""))</f>
        <v>43977</v>
      </c>
      <c r="E33" s="36">
        <f>IF(DAY(MaiDom1)=1,IF(AND(YEAR(MaiDom1+25)=AnoCalendário,MONTH(MaiDom1+25)=5),MaiDom1+25,""),IF(AND(YEAR(MaiDom1+32)=AnoCalendário,MONTH(MaiDom1+32)=5),MaiDom1+32,""))</f>
        <v>43978</v>
      </c>
      <c r="F33" s="36">
        <f>IF(DAY(MaiDom1)=1,IF(AND(YEAR(MaiDom1+26)=AnoCalendário,MONTH(MaiDom1+26)=5),MaiDom1+26,""),IF(AND(YEAR(MaiDom1+33)=AnoCalendário,MONTH(MaiDom1+33)=5),MaiDom1+33,""))</f>
        <v>43979</v>
      </c>
      <c r="G33" s="36">
        <f>IF(DAY(MaiDom1)=1,IF(AND(YEAR(MaiDom1+27)=AnoCalendário,MONTH(MaiDom1+27)=5),MaiDom1+27,""),IF(AND(YEAR(MaiDom1+34)=AnoCalendário,MONTH(MaiDom1+34)=5),MaiDom1+34,""))</f>
        <v>43980</v>
      </c>
      <c r="H33" s="36">
        <f>IF(DAY(MaiDom1)=1,IF(AND(YEAR(MaiDom1+28)=AnoCalendário,MONTH(MaiDom1+28)=5),MaiDom1+28,""),IF(AND(YEAR(MaiDom1+35)=AnoCalendário,MONTH(MaiDom1+35)=5),MaiDom1+35,""))</f>
        <v>43981</v>
      </c>
      <c r="I33" s="24"/>
      <c r="J33" s="36">
        <f>IF(DAY(JunDom1)=1,IF(AND(YEAR(JunDom1+22)=AnoCalendário,MONTH(JunDom1+22)=6),JunDom1+22,""),IF(AND(YEAR(JunDom1+29)=AnoCalendário,MONTH(JunDom1+29)=6),JunDom1+29,""))</f>
        <v>44010</v>
      </c>
      <c r="K33" s="36">
        <f>IF(DAY(JunDom1)=1,IF(AND(YEAR(JunDom1+23)=AnoCalendário,MONTH(JunDom1+23)=6),JunDom1+23,""),IF(AND(YEAR(JunDom1+30)=AnoCalendário,MONTH(JunDom1+30)=6),JunDom1+30,""))</f>
        <v>44011</v>
      </c>
      <c r="L33" s="36">
        <f>IF(DAY(JunDom1)=1,IF(AND(YEAR(JunDom1+24)=AnoCalendário,MONTH(JunDom1+24)=6),JunDom1+24,""),IF(AND(YEAR(JunDom1+31)=AnoCalendário,MONTH(JunDom1+31)=6),JunDom1+31,""))</f>
        <v>44012</v>
      </c>
      <c r="M33" s="36" t="str">
        <f>IF(DAY(JunDom1)=1,IF(AND(YEAR(JunDom1+25)=AnoCalendário,MONTH(JunDom1+25)=6),JunDom1+25,""),IF(AND(YEAR(JunDom1+32)=AnoCalendário,MONTH(JunDom1+32)=6),JunDom1+32,""))</f>
        <v/>
      </c>
      <c r="N33" s="36" t="str">
        <f>IF(DAY(JunDom1)=1,IF(AND(YEAR(JunDom1+26)=AnoCalendário,MONTH(JunDom1+26)=6),JunDom1+26,""),IF(AND(YEAR(JunDom1+33)=AnoCalendário,MONTH(JunDom1+33)=6),JunDom1+33,""))</f>
        <v/>
      </c>
      <c r="O33" s="36" t="str">
        <f>IF(DAY(JunDom1)=1,IF(AND(YEAR(JunDom1+27)=AnoCalendário,MONTH(JunDom1+27)=6),JunDom1+27,""),IF(AND(YEAR(JunDom1+34)=AnoCalendário,MONTH(JunDom1+34)=6),JunDom1+34,""))</f>
        <v/>
      </c>
      <c r="P33" s="36" t="str">
        <f>IF(DAY(JunDom1)=1,IF(AND(YEAR(JunDom1+28)=AnoCalendário,MONTH(JunDom1+28)=6),JunDom1+28,""),IF(AND(YEAR(JunDom1+35)=AnoCalendário,MONTH(JunDom1+35)=6),JunDom1+35,""))</f>
        <v/>
      </c>
      <c r="Q33" s="24"/>
      <c r="R33" s="36">
        <f>IF(DAY(JulDom1)=1,IF(AND(YEAR(JulDom1+22)=AnoCalendário,MONTH(JulDom1+22)=7),JulDom1+22,""),IF(AND(YEAR(JulDom1+29)=AnoCalendário,MONTH(JulDom1+29)=7),JulDom1+29,""))</f>
        <v>44038</v>
      </c>
      <c r="S33" s="36">
        <f>IF(DAY(JulDom1)=1,IF(AND(YEAR(JulDom1+23)=AnoCalendário,MONTH(JulDom1+23)=7),JulDom1+23,""),IF(AND(YEAR(JulDom1+30)=AnoCalendário,MONTH(JulDom1+30)=7),JulDom1+30,""))</f>
        <v>44039</v>
      </c>
      <c r="T33" s="36">
        <f>IF(DAY(JulDom1)=1,IF(AND(YEAR(JulDom1+24)=AnoCalendário,MONTH(JulDom1+24)=7),JulDom1+24,""),IF(AND(YEAR(JulDom1+31)=AnoCalendário,MONTH(JulDom1+31)=7),JulDom1+31,""))</f>
        <v>44040</v>
      </c>
      <c r="U33" s="36">
        <f>IF(DAY(JulDom1)=1,IF(AND(YEAR(JulDom1+25)=AnoCalendário,MONTH(JulDom1+25)=7),JulDom1+25,""),IF(AND(YEAR(JulDom1+32)=AnoCalendário,MONTH(JulDom1+32)=7),JulDom1+32,""))</f>
        <v>44041</v>
      </c>
      <c r="V33" s="36">
        <f>IF(DAY(JulDom1)=1,IF(AND(YEAR(JulDom1+26)=AnoCalendário,MONTH(JulDom1+26)=7),JulDom1+26,""),IF(AND(YEAR(JulDom1+33)=AnoCalendário,MONTH(JulDom1+33)=7),JulDom1+33,""))</f>
        <v>44042</v>
      </c>
      <c r="W33" s="36">
        <f>IF(DAY(JulDom1)=1,IF(AND(YEAR(JulDom1+27)=AnoCalendário,MONTH(JulDom1+27)=7),JulDom1+27,""),IF(AND(YEAR(JulDom1+34)=AnoCalendário,MONTH(JulDom1+34)=7),JulDom1+34,""))</f>
        <v>44043</v>
      </c>
      <c r="X33" s="36" t="str">
        <f>IF(DAY(JulDom1)=1,IF(AND(YEAR(JulDom1+28)=AnoCalendário,MONTH(JulDom1+28)=7),JulDom1+28,""),IF(AND(YEAR(JulDom1+35)=AnoCalendário,MONTH(JulDom1+35)=7),JulDom1+35,""))</f>
        <v/>
      </c>
      <c r="Y33" s="26"/>
      <c r="Z33" s="36">
        <f>IF(DAY(AgoDom1)=1,IF(AND(YEAR(AgoDom1+22)=AnoCalendário,MONTH(AgoDom1+22)=8),AgoDom1+22,""),IF(AND(YEAR(AgoDom1+29)=AnoCalendário,MONTH(AgoDom1+29)=8),AgoDom1+29,""))</f>
        <v>44066</v>
      </c>
      <c r="AA33" s="36">
        <f>IF(DAY(AgoDom1)=1,IF(AND(YEAR(AgoDom1+23)=AnoCalendário,MONTH(AgoDom1+23)=8),AgoDom1+23,""),IF(AND(YEAR(AgoDom1+30)=AnoCalendário,MONTH(AgoDom1+30)=8),AgoDom1+30,""))</f>
        <v>44067</v>
      </c>
      <c r="AB33" s="36">
        <f>IF(DAY(AgoDom1)=1,IF(AND(YEAR(AgoDom1+24)=AnoCalendário,MONTH(AgoDom1+24)=8),AgoDom1+24,""),IF(AND(YEAR(AgoDom1+31)=AnoCalendário,MONTH(AgoDom1+31)=8),AgoDom1+31,""))</f>
        <v>44068</v>
      </c>
      <c r="AC33" s="36">
        <f>IF(DAY(AgoDom1)=1,IF(AND(YEAR(AgoDom1+25)=AnoCalendário,MONTH(AgoDom1+25)=8),AgoDom1+25,""),IF(AND(YEAR(AgoDom1+32)=AnoCalendário,MONTH(AgoDom1+32)=8),AgoDom1+32,""))</f>
        <v>44069</v>
      </c>
      <c r="AD33" s="36">
        <f>IF(DAY(AgoDom1)=1,IF(AND(YEAR(AgoDom1+26)=AnoCalendário,MONTH(AgoDom1+26)=8),AgoDom1+26,""),IF(AND(YEAR(AgoDom1+33)=AnoCalendário,MONTH(AgoDom1+33)=8),AgoDom1+33,""))</f>
        <v>44070</v>
      </c>
      <c r="AE33" s="36">
        <f>IF(DAY(AgoDom1)=1,IF(AND(YEAR(AgoDom1+27)=AnoCalendário,MONTH(AgoDom1+27)=8),AgoDom1+27,""),IF(AND(YEAR(AgoDom1+34)=AnoCalendário,MONTH(AgoDom1+34)=8),AgoDom1+34,""))</f>
        <v>44071</v>
      </c>
      <c r="AF33" s="36">
        <f>IF(DAY(AgoDom1)=1,IF(AND(YEAR(AgoDom1+28)=AnoCalendário,MONTH(AgoDom1+28)=8),AgoDom1+28,""),IF(AND(YEAR(AgoDom1+35)=AnoCalendário,MONTH(AgoDom1+35)=8),AgoDom1+35,""))</f>
        <v>44072</v>
      </c>
      <c r="AH33" s="33"/>
    </row>
    <row r="34" spans="1:34" s="4" customFormat="1" ht="15.95" customHeight="1" x14ac:dyDescent="0.2">
      <c r="A34" s="7"/>
      <c r="B34" s="36">
        <f>IF(DAY(MaiDom1)=1,IF(AND(YEAR(MaiDom1+29)=AnoCalendário,MONTH(MaiDom1+29)=5),MaiDom1+29,""),IF(AND(YEAR(MaiDom1+36)=AnoCalendário,MONTH(MaiDom1+36)=5),MaiDom1+36,""))</f>
        <v>43982</v>
      </c>
      <c r="C34" s="36" t="str">
        <f>IF(DAY(MaiDom1)=1,IF(AND(YEAR(MaiDom1+30)=AnoCalendário,MONTH(MaiDom1+30)=5),MaiDom1+30,""),IF(AND(YEAR(MaiDom1+37)=AnoCalendário,MONTH(MaiDom1+37)=5),MaiDom1+37,""))</f>
        <v/>
      </c>
      <c r="D34" s="36" t="str">
        <f>IF(DAY(MaiDom1)=1,IF(AND(YEAR(MaiDom1+31)=AnoCalendário,MONTH(MaiDom1+31)=5),MaiDom1+31,""),IF(AND(YEAR(MaiDom1+38)=AnoCalendário,MONTH(MaiDom1+38)=5),MaiDom1+38,""))</f>
        <v/>
      </c>
      <c r="E34" s="36" t="str">
        <f>IF(DAY(MaiDom1)=1,IF(AND(YEAR(MaiDom1+32)=AnoCalendário,MONTH(MaiDom1+32)=5),MaiDom1+32,""),IF(AND(YEAR(MaiDom1+39)=AnoCalendário,MONTH(MaiDom1+39)=5),MaiDom1+39,""))</f>
        <v/>
      </c>
      <c r="F34" s="36" t="str">
        <f>IF(DAY(MaiDom1)=1,IF(AND(YEAR(MaiDom1+33)=AnoCalendário,MONTH(MaiDom1+33)=5),MaiDom1+33,""),IF(AND(YEAR(MaiDom1+40)=AnoCalendário,MONTH(MaiDom1+40)=5),MaiDom1+40,""))</f>
        <v/>
      </c>
      <c r="G34" s="36" t="str">
        <f>IF(DAY(MaiDom1)=1,IF(AND(YEAR(MaiDom1+34)=AnoCalendário,MONTH(MaiDom1+34)=5),MaiDom1+34,""),IF(AND(YEAR(MaiDom1+41)=AnoCalendário,MONTH(MaiDom1+41)=5),MaiDom1+41,""))</f>
        <v/>
      </c>
      <c r="H34" s="36" t="str">
        <f>IF(DAY(MaiDom1)=1,IF(AND(YEAR(MaiDom1+35)=AnoCalendário,MONTH(MaiDom1+35)=5),MaiDom1+35,""),IF(AND(YEAR(MaiDom1+42)=AnoCalendário,MONTH(MaiDom1+42)=5),MaiDom1+42,""))</f>
        <v/>
      </c>
      <c r="I34" s="24"/>
      <c r="J34" s="36" t="str">
        <f>IF(DAY(JunDom1)=1,IF(AND(YEAR(JunDom1+29)=AnoCalendário,MONTH(JunDom1+29)=6),JunDom1+29,""),IF(AND(YEAR(JunDom1+36)=AnoCalendário,MONTH(JunDom1+36)=6),JunDom1+36,""))</f>
        <v/>
      </c>
      <c r="K34" s="36" t="str">
        <f>IF(DAY(JunDom1)=1,IF(AND(YEAR(JunDom1+30)=AnoCalendário,MONTH(JunDom1+30)=6),JunDom1+30,""),IF(AND(YEAR(JunDom1+37)=AnoCalendário,MONTH(JunDom1+37)=6),JunDom1+37,""))</f>
        <v/>
      </c>
      <c r="L34" s="36" t="str">
        <f>IF(DAY(JunDom1)=1,IF(AND(YEAR(JunDom1+31)=AnoCalendário,MONTH(JunDom1+31)=6),JunDom1+31,""),IF(AND(YEAR(JunDom1+38)=AnoCalendário,MONTH(JunDom1+38)=6),JunDom1+38,""))</f>
        <v/>
      </c>
      <c r="M34" s="36" t="str">
        <f>IF(DAY(JunDom1)=1,IF(AND(YEAR(JunDom1+32)=AnoCalendário,MONTH(JunDom1+32)=6),JunDom1+32,""),IF(AND(YEAR(JunDom1+39)=AnoCalendário,MONTH(JunDom1+39)=6),JunDom1+39,""))</f>
        <v/>
      </c>
      <c r="N34" s="36" t="str">
        <f>IF(DAY(JunDom1)=1,IF(AND(YEAR(JunDom1+33)=AnoCalendário,MONTH(JunDom1+33)=6),JunDom1+33,""),IF(AND(YEAR(JunDom1+40)=AnoCalendário,MONTH(JunDom1+40)=6),JunDom1+40,""))</f>
        <v/>
      </c>
      <c r="O34" s="36" t="str">
        <f>IF(DAY(JunDom1)=1,IF(AND(YEAR(JunDom1+34)=AnoCalendário,MONTH(JunDom1+34)=6),JunDom1+34,""),IF(AND(YEAR(JunDom1+41)=AnoCalendário,MONTH(JunDom1+41)=6),JunDom1+41,""))</f>
        <v/>
      </c>
      <c r="P34" s="36" t="str">
        <f>IF(DAY(JunDom1)=1,IF(AND(YEAR(JunDom1+35)=AnoCalendário,MONTH(JunDom1+35)=6),JunDom1+35,""),IF(AND(YEAR(JunDom1+42)=AnoCalendário,MONTH(JunDom1+42)=6),JunDom1+42,""))</f>
        <v/>
      </c>
      <c r="Q34" s="24"/>
      <c r="R34" s="36" t="str">
        <f>IF(DAY(JulDom1)=1,IF(AND(YEAR(JulDom1+29)=AnoCalendário,MONTH(JulDom1+29)=7),JulDom1+29,""),IF(AND(YEAR(JulDom1+36)=AnoCalendário,MONTH(JulDom1+36)=7),JulDom1+36,""))</f>
        <v/>
      </c>
      <c r="S34" s="36" t="str">
        <f>IF(DAY(JulDom1)=1,IF(AND(YEAR(JulDom1+30)=AnoCalendário,MONTH(JulDom1+30)=7),JulDom1+30,""),IF(AND(YEAR(JulDom1+37)=AnoCalendário,MONTH(JulDom1+37)=7),JulDom1+37,""))</f>
        <v/>
      </c>
      <c r="T34" s="36" t="str">
        <f>IF(DAY(JulDom1)=1,IF(AND(YEAR(JulDom1+31)=AnoCalendário,MONTH(JulDom1+31)=7),JulDom1+31,""),IF(AND(YEAR(JulDom1+38)=AnoCalendário,MONTH(JulDom1+38)=7),JulDom1+38,""))</f>
        <v/>
      </c>
      <c r="U34" s="36" t="str">
        <f>IF(DAY(JulDom1)=1,IF(AND(YEAR(JulDom1+32)=AnoCalendário,MONTH(JulDom1+32)=7),JulDom1+32,""),IF(AND(YEAR(JulDom1+39)=AnoCalendário,MONTH(JulDom1+39)=7),JulDom1+39,""))</f>
        <v/>
      </c>
      <c r="V34" s="36" t="str">
        <f>IF(DAY(JulDom1)=1,IF(AND(YEAR(JulDom1+33)=AnoCalendário,MONTH(JulDom1+33)=7),JulDom1+33,""),IF(AND(YEAR(JulDom1+40)=AnoCalendário,MONTH(JulDom1+40)=7),JulDom1+40,""))</f>
        <v/>
      </c>
      <c r="W34" s="36" t="str">
        <f>IF(DAY(JulDom1)=1,IF(AND(YEAR(JulDom1+34)=AnoCalendário,MONTH(JulDom1+34)=7),JulDom1+34,""),IF(AND(YEAR(JulDom1+41)=AnoCalendário,MONTH(JulDom1+41)=7),JulDom1+41,""))</f>
        <v/>
      </c>
      <c r="X34" s="36" t="str">
        <f>IF(DAY(JulDom1)=1,IF(AND(YEAR(JulDom1+35)=AnoCalendário,MONTH(JulDom1+35)=7),JulDom1+35,""),IF(AND(YEAR(JulDom1+42)=AnoCalendário,MONTH(JulDom1+42)=7),JulDom1+42,""))</f>
        <v/>
      </c>
      <c r="Y34" s="26"/>
      <c r="Z34" s="36">
        <f>IF(DAY(AgoDom1)=1,IF(AND(YEAR(AgoDom1+29)=AnoCalendário,MONTH(AgoDom1+29)=8),AgoDom1+29,""),IF(AND(YEAR(AgoDom1+36)=AnoCalendário,MONTH(AgoDom1+36)=8),AgoDom1+36,""))</f>
        <v>44073</v>
      </c>
      <c r="AA34" s="36">
        <f>IF(DAY(AgoDom1)=1,IF(AND(YEAR(AgoDom1+30)=AnoCalendário,MONTH(AgoDom1+30)=8),AgoDom1+30,""),IF(AND(YEAR(AgoDom1+37)=AnoCalendário,MONTH(AgoDom1+37)=8),AgoDom1+37,""))</f>
        <v>44074</v>
      </c>
      <c r="AB34" s="36" t="str">
        <f>IF(DAY(AgoDom1)=1,IF(AND(YEAR(AgoDom1+31)=AnoCalendário,MONTH(AgoDom1+31)=8),AgoDom1+31,""),IF(AND(YEAR(AgoDom1+38)=AnoCalendário,MONTH(AgoDom1+38)=8),AgoDom1+38,""))</f>
        <v/>
      </c>
      <c r="AC34" s="36" t="str">
        <f>IF(DAY(AgoDom1)=1,IF(AND(YEAR(AgoDom1+32)=AnoCalendário,MONTH(AgoDom1+32)=8),AgoDom1+32,""),IF(AND(YEAR(AgoDom1+39)=AnoCalendário,MONTH(AgoDom1+39)=8),AgoDom1+39,""))</f>
        <v/>
      </c>
      <c r="AD34" s="36" t="str">
        <f>IF(DAY(AgoDom1)=1,IF(AND(YEAR(AgoDom1+33)=AnoCalendário,MONTH(AgoDom1+33)=8),AgoDom1+33,""),IF(AND(YEAR(AgoDom1+40)=AnoCalendário,MONTH(AgoDom1+40)=8),AgoDom1+40,""))</f>
        <v/>
      </c>
      <c r="AE34" s="36" t="str">
        <f>IF(DAY(AgoDom1)=1,IF(AND(YEAR(AgoDom1+34)=AnoCalendário,MONTH(AgoDom1+34)=8),AgoDom1+34,""),IF(AND(YEAR(AgoDom1+41)=AnoCalendário,MONTH(AgoDom1+41)=8),AgoDom1+41,""))</f>
        <v/>
      </c>
      <c r="AF34" s="36" t="str">
        <f>IF(DAY(AgoDom1)=1,IF(AND(YEAR(AgoDom1+35)=AnoCalendário,MONTH(AgoDom1+35)=8),AgoDom1+35,""),IF(AND(YEAR(AgoDom1+42)=AnoCalendário,MONTH(AgoDom1+42)=8),AgoDom1+42,""))</f>
        <v/>
      </c>
      <c r="AH34" s="33"/>
    </row>
    <row r="35" spans="1:34" s="4" customFormat="1" ht="15.95" customHeight="1" x14ac:dyDescent="0.2">
      <c r="A35" s="25"/>
      <c r="B35" s="26"/>
      <c r="C35" s="26"/>
      <c r="D35" s="26"/>
      <c r="E35" s="26"/>
      <c r="F35" s="26"/>
      <c r="G35" s="26"/>
      <c r="H35" s="26"/>
      <c r="I35" s="24"/>
      <c r="J35" s="26"/>
      <c r="K35" s="26"/>
      <c r="L35" s="26"/>
      <c r="M35" s="26"/>
      <c r="N35" s="26"/>
      <c r="O35" s="26"/>
      <c r="P35" s="26"/>
      <c r="Q35" s="26"/>
      <c r="R35" s="24"/>
      <c r="S35" s="24"/>
      <c r="T35" s="24"/>
      <c r="U35" s="24"/>
      <c r="V35" s="24"/>
      <c r="W35" s="24"/>
      <c r="X35" s="24"/>
      <c r="Y35" s="26"/>
      <c r="Z35" s="24"/>
      <c r="AA35" s="24"/>
      <c r="AB35" s="24"/>
      <c r="AC35" s="24"/>
      <c r="AD35" s="24"/>
      <c r="AE35" s="24"/>
      <c r="AF35" s="24"/>
      <c r="AH35" s="33"/>
    </row>
    <row r="36" spans="1:34" s="18" customFormat="1" ht="21" customHeight="1" x14ac:dyDescent="0.2">
      <c r="A36" s="17"/>
      <c r="B36" s="43">
        <f>DATE(AnoCalendário,9,1)</f>
        <v>44075</v>
      </c>
      <c r="C36" s="43"/>
      <c r="D36" s="43"/>
      <c r="E36" s="43"/>
      <c r="F36" s="43"/>
      <c r="G36" s="43"/>
      <c r="H36" s="43"/>
      <c r="I36" s="3"/>
      <c r="J36" s="43">
        <f>DATE(AnoCalendário,10,1)</f>
        <v>44105</v>
      </c>
      <c r="K36" s="43"/>
      <c r="L36" s="43"/>
      <c r="M36" s="43"/>
      <c r="N36" s="43"/>
      <c r="O36" s="43"/>
      <c r="P36" s="43"/>
      <c r="Q36" s="3"/>
      <c r="R36" s="43">
        <f>DATE(AnoCalendário,11,1)</f>
        <v>44136</v>
      </c>
      <c r="S36" s="43"/>
      <c r="T36" s="43"/>
      <c r="U36" s="43"/>
      <c r="V36" s="43"/>
      <c r="W36" s="43"/>
      <c r="X36" s="43"/>
      <c r="Y36" s="34"/>
      <c r="Z36" s="43">
        <f>DATE(AnoCalendário,12,1)</f>
        <v>44166</v>
      </c>
      <c r="AA36" s="43"/>
      <c r="AB36" s="43"/>
      <c r="AC36" s="43"/>
      <c r="AD36" s="43"/>
      <c r="AE36" s="43"/>
      <c r="AF36" s="43"/>
      <c r="AH36" s="33"/>
    </row>
    <row r="37" spans="1:34" s="22" customFormat="1" ht="15.95" customHeight="1" x14ac:dyDescent="0.2">
      <c r="A37" s="19"/>
      <c r="B37" s="20" t="s">
        <v>1</v>
      </c>
      <c r="C37" s="20" t="s">
        <v>2</v>
      </c>
      <c r="D37" s="20" t="s">
        <v>3</v>
      </c>
      <c r="E37" s="20" t="s">
        <v>4</v>
      </c>
      <c r="F37" s="20" t="s">
        <v>5</v>
      </c>
      <c r="G37" s="20" t="s">
        <v>9</v>
      </c>
      <c r="H37" s="20" t="s">
        <v>10</v>
      </c>
      <c r="I37" s="20"/>
      <c r="J37" s="20" t="s">
        <v>1</v>
      </c>
      <c r="K37" s="20" t="s">
        <v>2</v>
      </c>
      <c r="L37" s="20" t="s">
        <v>3</v>
      </c>
      <c r="M37" s="20" t="s">
        <v>4</v>
      </c>
      <c r="N37" s="20" t="s">
        <v>5</v>
      </c>
      <c r="O37" s="20" t="s">
        <v>9</v>
      </c>
      <c r="P37" s="20" t="s">
        <v>10</v>
      </c>
      <c r="Q37" s="20"/>
      <c r="R37" s="20" t="s">
        <v>1</v>
      </c>
      <c r="S37" s="20" t="s">
        <v>2</v>
      </c>
      <c r="T37" s="20" t="s">
        <v>3</v>
      </c>
      <c r="U37" s="20" t="s">
        <v>4</v>
      </c>
      <c r="V37" s="20" t="s">
        <v>5</v>
      </c>
      <c r="W37" s="20" t="s">
        <v>9</v>
      </c>
      <c r="X37" s="20" t="s">
        <v>10</v>
      </c>
      <c r="Y37" s="21"/>
      <c r="Z37" s="20" t="s">
        <v>1</v>
      </c>
      <c r="AA37" s="20" t="s">
        <v>2</v>
      </c>
      <c r="AB37" s="20" t="s">
        <v>3</v>
      </c>
      <c r="AC37" s="20" t="s">
        <v>4</v>
      </c>
      <c r="AD37" s="20" t="s">
        <v>5</v>
      </c>
      <c r="AE37" s="20" t="s">
        <v>9</v>
      </c>
      <c r="AF37" s="20" t="s">
        <v>10</v>
      </c>
      <c r="AH37" s="35"/>
    </row>
    <row r="38" spans="1:34" s="4" customFormat="1" ht="15.95" customHeight="1" x14ac:dyDescent="0.2">
      <c r="A38" s="7"/>
      <c r="B38" s="36" t="str">
        <f>IF(DAY(SetDom1)=1,"",IF(AND(YEAR(SetDom1+1)=AnoCalendário,MONTH(SetDom1+1)=9),SetDom1+1,""))</f>
        <v/>
      </c>
      <c r="C38" s="36" t="str">
        <f>IF(DAY(SetDom1)=1,"",IF(AND(YEAR(SetDom1+2)=AnoCalendário,MONTH(SetDom1+2)=9),SetDom1+2,""))</f>
        <v/>
      </c>
      <c r="D38" s="36">
        <f>IF(DAY(SetDom1)=1,"",IF(AND(YEAR(SetDom1+3)=AnoCalendário,MONTH(SetDom1+3)=9),SetDom1+3,""))</f>
        <v>44075</v>
      </c>
      <c r="E38" s="36">
        <f>IF(DAY(SetDom1)=1,"",IF(AND(YEAR(SetDom1+4)=AnoCalendário,MONTH(SetDom1+4)=9),SetDom1+4,""))</f>
        <v>44076</v>
      </c>
      <c r="F38" s="36">
        <f>IF(DAY(SetDom1)=1,"",IF(AND(YEAR(SetDom1+5)=AnoCalendário,MONTH(SetDom1+5)=9),SetDom1+5,""))</f>
        <v>44077</v>
      </c>
      <c r="G38" s="36">
        <f>IF(DAY(SetDom1)=1,"",IF(AND(YEAR(SetDom1+6)=AnoCalendário,MONTH(SetDom1+6)=9),SetDom1+6,""))</f>
        <v>44078</v>
      </c>
      <c r="H38" s="36">
        <f>IF(DAY(SetDom1)=1,IF(AND(YEAR(SetDom1)=AnoCalendário,MONTH(SetDom1)=9),SetDom1,""),IF(AND(YEAR(SetDom1+7)=AnoCalendário,MONTH(SetDom1+7)=9),SetDom1+7,""))</f>
        <v>44079</v>
      </c>
      <c r="I38" s="26"/>
      <c r="J38" s="36" t="str">
        <f>IF(DAY(OutDom1)=1,"",IF(AND(YEAR(OutDom1+1)=AnoCalendário,MONTH(OutDom1+1)=10),OutDom1+1,""))</f>
        <v/>
      </c>
      <c r="K38" s="36" t="str">
        <f>IF(DAY(OutDom1)=1,"",IF(AND(YEAR(OutDom1+2)=AnoCalendário,MONTH(OutDom1+2)=10),OutDom1+2,""))</f>
        <v/>
      </c>
      <c r="L38" s="36" t="str">
        <f>IF(DAY(OutDom1)=1,"",IF(AND(YEAR(OutDom1+3)=AnoCalendário,MONTH(OutDom1+3)=10),OutDom1+3,""))</f>
        <v/>
      </c>
      <c r="M38" s="36" t="str">
        <f>IF(DAY(OutDom1)=1,"",IF(AND(YEAR(OutDom1+4)=AnoCalendário,MONTH(OutDom1+4)=10),OutDom1+4,""))</f>
        <v/>
      </c>
      <c r="N38" s="36">
        <f>IF(DAY(OutDom1)=1,"",IF(AND(YEAR(OutDom1+5)=AnoCalendário,MONTH(OutDom1+5)=10),OutDom1+5,""))</f>
        <v>44105</v>
      </c>
      <c r="O38" s="36">
        <f>IF(DAY(OutDom1)=1,"",IF(AND(YEAR(OutDom1+6)=AnoCalendário,MONTH(OutDom1+6)=10),OutDom1+6,""))</f>
        <v>44106</v>
      </c>
      <c r="P38" s="36">
        <f>IF(DAY(OutDom1)=1,IF(AND(YEAR(OutDom1)=AnoCalendário,MONTH(OutDom1)=10),OutDom1,""),IF(AND(YEAR(OutDom1+7)=AnoCalendário,MONTH(OutDom1+7)=10),OutDom1+7,""))</f>
        <v>44107</v>
      </c>
      <c r="Q38" s="24"/>
      <c r="R38" s="36">
        <f>IF(DAY(NovDom1)=1,"",IF(AND(YEAR(NovDom1+1)=AnoCalendário,MONTH(NovDom1+1)=11),NovDom1+1,""))</f>
        <v>44136</v>
      </c>
      <c r="S38" s="36">
        <f>IF(DAY(NovDom1)=1,"",IF(AND(YEAR(NovDom1+2)=AnoCalendário,MONTH(NovDom1+2)=11),NovDom1+2,""))</f>
        <v>44137</v>
      </c>
      <c r="T38" s="36">
        <f>IF(DAY(NovDom1)=1,"",IF(AND(YEAR(NovDom1+3)=AnoCalendário,MONTH(NovDom1+3)=11),NovDom1+3,""))</f>
        <v>44138</v>
      </c>
      <c r="U38" s="36">
        <f>IF(DAY(NovDom1)=1,"",IF(AND(YEAR(NovDom1+4)=AnoCalendário,MONTH(NovDom1+4)=11),NovDom1+4,""))</f>
        <v>44139</v>
      </c>
      <c r="V38" s="36">
        <f>IF(DAY(NovDom1)=1,"",IF(AND(YEAR(NovDom1+5)=AnoCalendário,MONTH(NovDom1+5)=11),NovDom1+5,""))</f>
        <v>44140</v>
      </c>
      <c r="W38" s="36">
        <f>IF(DAY(NovDom1)=1,"",IF(AND(YEAR(NovDom1+6)=AnoCalendário,MONTH(NovDom1+6)=11),NovDom1+6,""))</f>
        <v>44141</v>
      </c>
      <c r="X38" s="36">
        <f>IF(DAY(NovDom1)=1,IF(AND(YEAR(NovDom1)=AnoCalendário,MONTH(NovDom1)=11),NovDom1,""),IF(AND(YEAR(NovDom1+7)=AnoCalendário,MONTH(NovDom1+7)=11),NovDom1+7,""))</f>
        <v>44142</v>
      </c>
      <c r="Y38" s="26"/>
      <c r="Z38" s="36" t="str">
        <f>IF(DAY(DezDom1)=1,"",IF(AND(YEAR(DezDom1+1)=AnoCalendário,MONTH(DezDom1+1)=12),DezDom1+1,""))</f>
        <v/>
      </c>
      <c r="AA38" s="36" t="str">
        <f>IF(DAY(DezDom1)=1,"",IF(AND(YEAR(DezDom1+2)=AnoCalendário,MONTH(DezDom1+2)=12),DezDom1+2,""))</f>
        <v/>
      </c>
      <c r="AB38" s="36">
        <f>IF(DAY(DezDom1)=1,"",IF(AND(YEAR(DezDom1+3)=AnoCalendário,MONTH(DezDom1+3)=12),DezDom1+3,""))</f>
        <v>44166</v>
      </c>
      <c r="AC38" s="36">
        <f>IF(DAY(DezDom1)=1,"",IF(AND(YEAR(DezDom1+4)=AnoCalendário,MONTH(DezDom1+4)=12),DezDom1+4,""))</f>
        <v>44167</v>
      </c>
      <c r="AD38" s="36">
        <f>IF(DAY(DezDom1)=1,"",IF(AND(YEAR(DezDom1+5)=AnoCalendário,MONTH(DezDom1+5)=12),DezDom1+5,""))</f>
        <v>44168</v>
      </c>
      <c r="AE38" s="36">
        <f>IF(DAY(DezDom1)=1,"",IF(AND(YEAR(DezDom1+6)=AnoCalendário,MONTH(DezDom1+6)=12),DezDom1+6,""))</f>
        <v>44169</v>
      </c>
      <c r="AF38" s="36">
        <f>IF(DAY(DezDom1)=1,IF(AND(YEAR(DezDom1)=AnoCalendário,MONTH(DezDom1)=12),DezDom1,""),IF(AND(YEAR(DezDom1+7)=AnoCalendário,MONTH(DezDom1+7)=12),DezDom1+7,""))</f>
        <v>44170</v>
      </c>
      <c r="AH38" s="33"/>
    </row>
    <row r="39" spans="1:34" s="4" customFormat="1" ht="15.95" customHeight="1" x14ac:dyDescent="0.2">
      <c r="A39" s="7"/>
      <c r="B39" s="36">
        <f>IF(DAY(SetDom1)=1,IF(AND(YEAR(SetDom1+1)=AnoCalendário,MONTH(SetDom1+1)=9),SetDom1+1,""),IF(AND(YEAR(SetDom1+8)=AnoCalendário,MONTH(SetDom1+8)=9),SetDom1+8,""))</f>
        <v>44080</v>
      </c>
      <c r="C39" s="36">
        <f>IF(DAY(SetDom1)=1,IF(AND(YEAR(SetDom1+2)=AnoCalendário,MONTH(SetDom1+2)=9),SetDom1+2,""),IF(AND(YEAR(SetDom1+9)=AnoCalendário,MONTH(SetDom1+9)=9),SetDom1+9,""))</f>
        <v>44081</v>
      </c>
      <c r="D39" s="36">
        <f>IF(DAY(SetDom1)=1,IF(AND(YEAR(SetDom1+3)=AnoCalendário,MONTH(SetDom1+3)=9),SetDom1+3,""),IF(AND(YEAR(SetDom1+10)=AnoCalendário,MONTH(SetDom1+10)=9),SetDom1+10,""))</f>
        <v>44082</v>
      </c>
      <c r="E39" s="36">
        <f>IF(DAY(SetDom1)=1,IF(AND(YEAR(SetDom1+4)=AnoCalendário,MONTH(SetDom1+4)=9),SetDom1+4,""),IF(AND(YEAR(SetDom1+11)=AnoCalendário,MONTH(SetDom1+11)=9),SetDom1+11,""))</f>
        <v>44083</v>
      </c>
      <c r="F39" s="36">
        <f>IF(DAY(SetDom1)=1,IF(AND(YEAR(SetDom1+5)=AnoCalendário,MONTH(SetDom1+5)=9),SetDom1+5,""),IF(AND(YEAR(SetDom1+12)=AnoCalendário,MONTH(SetDom1+12)=9),SetDom1+12,""))</f>
        <v>44084</v>
      </c>
      <c r="G39" s="36">
        <f>IF(DAY(SetDom1)=1,IF(AND(YEAR(SetDom1+6)=AnoCalendário,MONTH(SetDom1+6)=9),SetDom1+6,""),IF(AND(YEAR(SetDom1+13)=AnoCalendário,MONTH(SetDom1+13)=9),SetDom1+13,""))</f>
        <v>44085</v>
      </c>
      <c r="H39" s="36">
        <f>IF(DAY(SetDom1)=1,IF(AND(YEAR(SetDom1+7)=AnoCalendário,MONTH(SetDom1+7)=9),SetDom1+7,""),IF(AND(YEAR(SetDom1+14)=AnoCalendário,MONTH(SetDom1+14)=9),SetDom1+14,""))</f>
        <v>44086</v>
      </c>
      <c r="I39" s="26"/>
      <c r="J39" s="36">
        <f>IF(DAY(OutDom1)=1,IF(AND(YEAR(OutDom1+1)=AnoCalendário,MONTH(OutDom1+1)=10),OutDom1+1,""),IF(AND(YEAR(OutDom1+8)=AnoCalendário,MONTH(OutDom1+8)=10),OutDom1+8,""))</f>
        <v>44108</v>
      </c>
      <c r="K39" s="36">
        <f>IF(DAY(OutDom1)=1,IF(AND(YEAR(OutDom1+2)=AnoCalendário,MONTH(OutDom1+2)=10),OutDom1+2,""),IF(AND(YEAR(OutDom1+9)=AnoCalendário,MONTH(OutDom1+9)=10),OutDom1+9,""))</f>
        <v>44109</v>
      </c>
      <c r="L39" s="36">
        <f>IF(DAY(OutDom1)=1,IF(AND(YEAR(OutDom1+3)=AnoCalendário,MONTH(OutDom1+3)=10),OutDom1+3,""),IF(AND(YEAR(OutDom1+10)=AnoCalendário,MONTH(OutDom1+10)=10),OutDom1+10,""))</f>
        <v>44110</v>
      </c>
      <c r="M39" s="36">
        <f>IF(DAY(OutDom1)=1,IF(AND(YEAR(OutDom1+4)=AnoCalendário,MONTH(OutDom1+4)=10),OutDom1+4,""),IF(AND(YEAR(OutDom1+11)=AnoCalendário,MONTH(OutDom1+11)=10),OutDom1+11,""))</f>
        <v>44111</v>
      </c>
      <c r="N39" s="36">
        <f>IF(DAY(OutDom1)=1,IF(AND(YEAR(OutDom1+5)=AnoCalendário,MONTH(OutDom1+5)=10),OutDom1+5,""),IF(AND(YEAR(OutDom1+12)=AnoCalendário,MONTH(OutDom1+12)=10),OutDom1+12,""))</f>
        <v>44112</v>
      </c>
      <c r="O39" s="36">
        <f>IF(DAY(OutDom1)=1,IF(AND(YEAR(OutDom1+6)=AnoCalendário,MONTH(OutDom1+6)=10),OutDom1+6,""),IF(AND(YEAR(OutDom1+13)=AnoCalendário,MONTH(OutDom1+13)=10),OutDom1+13,""))</f>
        <v>44113</v>
      </c>
      <c r="P39" s="36">
        <f>IF(DAY(OutDom1)=1,IF(AND(YEAR(OutDom1+7)=AnoCalendário,MONTH(OutDom1+7)=10),OutDom1+7,""),IF(AND(YEAR(OutDom1+14)=AnoCalendário,MONTH(OutDom1+14)=10),OutDom1+14,""))</f>
        <v>44114</v>
      </c>
      <c r="Q39" s="24"/>
      <c r="R39" s="36">
        <f>IF(DAY(NovDom1)=1,IF(AND(YEAR(NovDom1+1)=AnoCalendário,MONTH(NovDom1+1)=11),NovDom1+1,""),IF(AND(YEAR(NovDom1+8)=AnoCalendário,MONTH(NovDom1+8)=11),NovDom1+8,""))</f>
        <v>44143</v>
      </c>
      <c r="S39" s="36">
        <f>IF(DAY(NovDom1)=1,IF(AND(YEAR(NovDom1+2)=AnoCalendário,MONTH(NovDom1+2)=11),NovDom1+2,""),IF(AND(YEAR(NovDom1+9)=AnoCalendário,MONTH(NovDom1+9)=11),NovDom1+9,""))</f>
        <v>44144</v>
      </c>
      <c r="T39" s="36">
        <f>IF(DAY(NovDom1)=1,IF(AND(YEAR(NovDom1+3)=AnoCalendário,MONTH(NovDom1+3)=11),NovDom1+3,""),IF(AND(YEAR(NovDom1+10)=AnoCalendário,MONTH(NovDom1+10)=11),NovDom1+10,""))</f>
        <v>44145</v>
      </c>
      <c r="U39" s="36">
        <f>IF(DAY(NovDom1)=1,IF(AND(YEAR(NovDom1+4)=AnoCalendário,MONTH(NovDom1+4)=11),NovDom1+4,""),IF(AND(YEAR(NovDom1+11)=AnoCalendário,MONTH(NovDom1+11)=11),NovDom1+11,""))</f>
        <v>44146</v>
      </c>
      <c r="V39" s="36">
        <f>IF(DAY(NovDom1)=1,IF(AND(YEAR(NovDom1+5)=AnoCalendário,MONTH(NovDom1+5)=11),NovDom1+5,""),IF(AND(YEAR(NovDom1+12)=AnoCalendário,MONTH(NovDom1+12)=11),NovDom1+12,""))</f>
        <v>44147</v>
      </c>
      <c r="W39" s="36">
        <f>IF(DAY(NovDom1)=1,IF(AND(YEAR(NovDom1+6)=AnoCalendário,MONTH(NovDom1+6)=11),NovDom1+6,""),IF(AND(YEAR(NovDom1+13)=AnoCalendário,MONTH(NovDom1+13)=11),NovDom1+13,""))</f>
        <v>44148</v>
      </c>
      <c r="X39" s="36">
        <f>IF(DAY(NovDom1)=1,IF(AND(YEAR(NovDom1+7)=AnoCalendário,MONTH(NovDom1+7)=11),NovDom1+7,""),IF(AND(YEAR(NovDom1+14)=AnoCalendário,MONTH(NovDom1+14)=11),NovDom1+14,""))</f>
        <v>44149</v>
      </c>
      <c r="Y39" s="26"/>
      <c r="Z39" s="36">
        <f>IF(DAY(DezDom1)=1,IF(AND(YEAR(DezDom1+1)=AnoCalendário,MONTH(DezDom1+1)=12),DezDom1+1,""),IF(AND(YEAR(DezDom1+8)=AnoCalendário,MONTH(DezDom1+8)=12),DezDom1+8,""))</f>
        <v>44171</v>
      </c>
      <c r="AA39" s="36">
        <f>IF(DAY(DezDom1)=1,IF(AND(YEAR(DezDom1+2)=AnoCalendário,MONTH(DezDom1+2)=12),DezDom1+2,""),IF(AND(YEAR(DezDom1+9)=AnoCalendário,MONTH(DezDom1+9)=12),DezDom1+9,""))</f>
        <v>44172</v>
      </c>
      <c r="AB39" s="36">
        <f>IF(DAY(DezDom1)=1,IF(AND(YEAR(DezDom1+3)=AnoCalendário,MONTH(DezDom1+3)=12),DezDom1+3,""),IF(AND(YEAR(DezDom1+10)=AnoCalendário,MONTH(DezDom1+10)=12),DezDom1+10,""))</f>
        <v>44173</v>
      </c>
      <c r="AC39" s="36">
        <f>IF(DAY(DezDom1)=1,IF(AND(YEAR(DezDom1+4)=AnoCalendário,MONTH(DezDom1+4)=12),DezDom1+4,""),IF(AND(YEAR(DezDom1+11)=AnoCalendário,MONTH(DezDom1+11)=12),DezDom1+11,""))</f>
        <v>44174</v>
      </c>
      <c r="AD39" s="36">
        <f>IF(DAY(DezDom1)=1,IF(AND(YEAR(DezDom1+5)=AnoCalendário,MONTH(DezDom1+5)=12),DezDom1+5,""),IF(AND(YEAR(DezDom1+12)=AnoCalendário,MONTH(DezDom1+12)=12),DezDom1+12,""))</f>
        <v>44175</v>
      </c>
      <c r="AE39" s="36">
        <f>IF(DAY(DezDom1)=1,IF(AND(YEAR(DezDom1+6)=AnoCalendário,MONTH(DezDom1+6)=12),DezDom1+6,""),IF(AND(YEAR(DezDom1+13)=AnoCalendário,MONTH(DezDom1+13)=12),DezDom1+13,""))</f>
        <v>44176</v>
      </c>
      <c r="AF39" s="36">
        <f>IF(DAY(DezDom1)=1,IF(AND(YEAR(DezDom1+7)=AnoCalendário,MONTH(DezDom1+7)=12),DezDom1+7,""),IF(AND(YEAR(DezDom1+14)=AnoCalendário,MONTH(DezDom1+14)=12),DezDom1+14,""))</f>
        <v>44177</v>
      </c>
      <c r="AH39" s="33"/>
    </row>
    <row r="40" spans="1:34" s="4" customFormat="1" ht="15.95" customHeight="1" x14ac:dyDescent="0.2">
      <c r="A40" s="7"/>
      <c r="B40" s="36">
        <f>IF(DAY(SetDom1)=1,IF(AND(YEAR(SetDom1+8)=AnoCalendário,MONTH(SetDom1+8)=9),SetDom1+8,""),IF(AND(YEAR(SetDom1+15)=AnoCalendário,MONTH(SetDom1+15)=9),SetDom1+15,""))</f>
        <v>44087</v>
      </c>
      <c r="C40" s="36">
        <f>IF(DAY(SetDom1)=1,IF(AND(YEAR(SetDom1+9)=AnoCalendário,MONTH(SetDom1+9)=9),SetDom1+9,""),IF(AND(YEAR(SetDom1+16)=AnoCalendário,MONTH(SetDom1+16)=9),SetDom1+16,""))</f>
        <v>44088</v>
      </c>
      <c r="D40" s="36">
        <f>IF(DAY(SetDom1)=1,IF(AND(YEAR(SetDom1+10)=AnoCalendário,MONTH(SetDom1+10)=9),SetDom1+10,""),IF(AND(YEAR(SetDom1+17)=AnoCalendário,MONTH(SetDom1+17)=9),SetDom1+17,""))</f>
        <v>44089</v>
      </c>
      <c r="E40" s="36">
        <f>IF(DAY(SetDom1)=1,IF(AND(YEAR(SetDom1+11)=AnoCalendário,MONTH(SetDom1+11)=9),SetDom1+11,""),IF(AND(YEAR(SetDom1+18)=AnoCalendário,MONTH(SetDom1+18)=9),SetDom1+18,""))</f>
        <v>44090</v>
      </c>
      <c r="F40" s="36">
        <f>IF(DAY(SetDom1)=1,IF(AND(YEAR(SetDom1+12)=AnoCalendário,MONTH(SetDom1+12)=9),SetDom1+12,""),IF(AND(YEAR(SetDom1+19)=AnoCalendário,MONTH(SetDom1+19)=9),SetDom1+19,""))</f>
        <v>44091</v>
      </c>
      <c r="G40" s="36">
        <f>IF(DAY(SetDom1)=1,IF(AND(YEAR(SetDom1+13)=AnoCalendário,MONTH(SetDom1+13)=9),SetDom1+13,""),IF(AND(YEAR(SetDom1+20)=AnoCalendário,MONTH(SetDom1+20)=9),SetDom1+20,""))</f>
        <v>44092</v>
      </c>
      <c r="H40" s="36">
        <f>IF(DAY(SetDom1)=1,IF(AND(YEAR(SetDom1+14)=AnoCalendário,MONTH(SetDom1+14)=9),SetDom1+14,""),IF(AND(YEAR(SetDom1+21)=AnoCalendário,MONTH(SetDom1+21)=9),SetDom1+21,""))</f>
        <v>44093</v>
      </c>
      <c r="I40" s="26"/>
      <c r="J40" s="36">
        <f>IF(DAY(OutDom1)=1,IF(AND(YEAR(OutDom1+8)=AnoCalendário,MONTH(OutDom1+8)=10),OutDom1+8,""),IF(AND(YEAR(OutDom1+15)=AnoCalendário,MONTH(OutDom1+15)=10),OutDom1+15,""))</f>
        <v>44115</v>
      </c>
      <c r="K40" s="36">
        <f>IF(DAY(OutDom1)=1,IF(AND(YEAR(OutDom1+9)=AnoCalendário,MONTH(OutDom1+9)=10),OutDom1+9,""),IF(AND(YEAR(OutDom1+16)=AnoCalendário,MONTH(OutDom1+16)=10),OutDom1+16,""))</f>
        <v>44116</v>
      </c>
      <c r="L40" s="36">
        <f>IF(DAY(OutDom1)=1,IF(AND(YEAR(OutDom1+10)=AnoCalendário,MONTH(OutDom1+10)=10),OutDom1+10,""),IF(AND(YEAR(OutDom1+17)=AnoCalendário,MONTH(OutDom1+17)=10),OutDom1+17,""))</f>
        <v>44117</v>
      </c>
      <c r="M40" s="36">
        <f>IF(DAY(OutDom1)=1,IF(AND(YEAR(OutDom1+11)=AnoCalendário,MONTH(OutDom1+11)=10),OutDom1+11,""),IF(AND(YEAR(OutDom1+18)=AnoCalendário,MONTH(OutDom1+18)=10),OutDom1+18,""))</f>
        <v>44118</v>
      </c>
      <c r="N40" s="36">
        <f>IF(DAY(OutDom1)=1,IF(AND(YEAR(OutDom1+12)=AnoCalendário,MONTH(OutDom1+12)=10),OutDom1+12,""),IF(AND(YEAR(OutDom1+19)=AnoCalendário,MONTH(OutDom1+19)=10),OutDom1+19,""))</f>
        <v>44119</v>
      </c>
      <c r="O40" s="36">
        <f>IF(DAY(OutDom1)=1,IF(AND(YEAR(OutDom1+13)=AnoCalendário,MONTH(OutDom1+13)=10),OutDom1+13,""),IF(AND(YEAR(OutDom1+20)=AnoCalendário,MONTH(OutDom1+20)=10),OutDom1+20,""))</f>
        <v>44120</v>
      </c>
      <c r="P40" s="36">
        <f>IF(DAY(OutDom1)=1,IF(AND(YEAR(OutDom1+14)=AnoCalendário,MONTH(OutDom1+14)=10),OutDom1+14,""),IF(AND(YEAR(OutDom1+21)=AnoCalendário,MONTH(OutDom1+21)=10),OutDom1+21,""))</f>
        <v>44121</v>
      </c>
      <c r="Q40" s="24"/>
      <c r="R40" s="36">
        <f>IF(DAY(NovDom1)=1,IF(AND(YEAR(NovDom1+8)=AnoCalendário,MONTH(NovDom1+8)=11),NovDom1+8,""),IF(AND(YEAR(NovDom1+15)=AnoCalendário,MONTH(NovDom1+15)=11),NovDom1+15,""))</f>
        <v>44150</v>
      </c>
      <c r="S40" s="36">
        <f>IF(DAY(NovDom1)=1,IF(AND(YEAR(NovDom1+9)=AnoCalendário,MONTH(NovDom1+9)=11),NovDom1+9,""),IF(AND(YEAR(NovDom1+16)=AnoCalendário,MONTH(NovDom1+16)=11),NovDom1+16,""))</f>
        <v>44151</v>
      </c>
      <c r="T40" s="36">
        <f>IF(DAY(NovDom1)=1,IF(AND(YEAR(NovDom1+10)=AnoCalendário,MONTH(NovDom1+10)=11),NovDom1+10,""),IF(AND(YEAR(NovDom1+17)=AnoCalendário,MONTH(NovDom1+17)=11),NovDom1+17,""))</f>
        <v>44152</v>
      </c>
      <c r="U40" s="36">
        <f>IF(DAY(NovDom1)=1,IF(AND(YEAR(NovDom1+11)=AnoCalendário,MONTH(NovDom1+11)=11),NovDom1+11,""),IF(AND(YEAR(NovDom1+18)=AnoCalendário,MONTH(NovDom1+18)=11),NovDom1+18,""))</f>
        <v>44153</v>
      </c>
      <c r="V40" s="36">
        <f>IF(DAY(NovDom1)=1,IF(AND(YEAR(NovDom1+12)=AnoCalendário,MONTH(NovDom1+12)=11),NovDom1+12,""),IF(AND(YEAR(NovDom1+19)=AnoCalendário,MONTH(NovDom1+19)=11),NovDom1+19,""))</f>
        <v>44154</v>
      </c>
      <c r="W40" s="36">
        <f>IF(DAY(NovDom1)=1,IF(AND(YEAR(NovDom1+13)=AnoCalendário,MONTH(NovDom1+13)=11),NovDom1+13,""),IF(AND(YEAR(NovDom1+20)=AnoCalendário,MONTH(NovDom1+20)=11),NovDom1+20,""))</f>
        <v>44155</v>
      </c>
      <c r="X40" s="36">
        <f>IF(DAY(NovDom1)=1,IF(AND(YEAR(NovDom1+14)=AnoCalendário,MONTH(NovDom1+14)=11),NovDom1+14,""),IF(AND(YEAR(NovDom1+21)=AnoCalendário,MONTH(NovDom1+21)=11),NovDom1+21,""))</f>
        <v>44156</v>
      </c>
      <c r="Y40" s="26"/>
      <c r="Z40" s="36">
        <f>IF(DAY(DezDom1)=1,IF(AND(YEAR(DezDom1+8)=AnoCalendário,MONTH(DezDom1+8)=12),DezDom1+8,""),IF(AND(YEAR(DezDom1+15)=AnoCalendário,MONTH(DezDom1+15)=12),DezDom1+15,""))</f>
        <v>44178</v>
      </c>
      <c r="AA40" s="36">
        <f>IF(DAY(DezDom1)=1,IF(AND(YEAR(DezDom1+9)=AnoCalendário,MONTH(DezDom1+9)=12),DezDom1+9,""),IF(AND(YEAR(DezDom1+16)=AnoCalendário,MONTH(DezDom1+16)=12),DezDom1+16,""))</f>
        <v>44179</v>
      </c>
      <c r="AB40" s="36">
        <f>IF(DAY(DezDom1)=1,IF(AND(YEAR(DezDom1+10)=AnoCalendário,MONTH(DezDom1+10)=12),DezDom1+10,""),IF(AND(YEAR(DezDom1+17)=AnoCalendário,MONTH(DezDom1+17)=12),DezDom1+17,""))</f>
        <v>44180</v>
      </c>
      <c r="AC40" s="36">
        <f>IF(DAY(DezDom1)=1,IF(AND(YEAR(DezDom1+11)=AnoCalendário,MONTH(DezDom1+11)=12),DezDom1+11,""),IF(AND(YEAR(DezDom1+18)=AnoCalendário,MONTH(DezDom1+18)=12),DezDom1+18,""))</f>
        <v>44181</v>
      </c>
      <c r="AD40" s="36">
        <f>IF(DAY(DezDom1)=1,IF(AND(YEAR(DezDom1+12)=AnoCalendário,MONTH(DezDom1+12)=12),DezDom1+12,""),IF(AND(YEAR(DezDom1+19)=AnoCalendário,MONTH(DezDom1+19)=12),DezDom1+19,""))</f>
        <v>44182</v>
      </c>
      <c r="AE40" s="36">
        <f>IF(DAY(DezDom1)=1,IF(AND(YEAR(DezDom1+13)=AnoCalendário,MONTH(DezDom1+13)=12),DezDom1+13,""),IF(AND(YEAR(DezDom1+20)=AnoCalendário,MONTH(DezDom1+20)=12),DezDom1+20,""))</f>
        <v>44183</v>
      </c>
      <c r="AF40" s="36">
        <f>IF(DAY(DezDom1)=1,IF(AND(YEAR(DezDom1+14)=AnoCalendário,MONTH(DezDom1+14)=12),DezDom1+14,""),IF(AND(YEAR(DezDom1+21)=AnoCalendário,MONTH(DezDom1+21)=12),DezDom1+21,""))</f>
        <v>44184</v>
      </c>
      <c r="AH40" s="33"/>
    </row>
    <row r="41" spans="1:34" s="4" customFormat="1" ht="15.95" customHeight="1" x14ac:dyDescent="0.2">
      <c r="A41" s="7"/>
      <c r="B41" s="36">
        <f>IF(DAY(SetDom1)=1,IF(AND(YEAR(SetDom1+15)=AnoCalendário,MONTH(SetDom1+15)=9),SetDom1+15,""),IF(AND(YEAR(SetDom1+22)=AnoCalendário,MONTH(SetDom1+22)=9),SetDom1+22,""))</f>
        <v>44094</v>
      </c>
      <c r="C41" s="36">
        <f>IF(DAY(SetDom1)=1,IF(AND(YEAR(SetDom1+16)=AnoCalendário,MONTH(SetDom1+16)=9),SetDom1+16,""),IF(AND(YEAR(SetDom1+23)=AnoCalendário,MONTH(SetDom1+23)=9),SetDom1+23,""))</f>
        <v>44095</v>
      </c>
      <c r="D41" s="36">
        <f>IF(DAY(SetDom1)=1,IF(AND(YEAR(SetDom1+17)=AnoCalendário,MONTH(SetDom1+17)=9),SetDom1+17,""),IF(AND(YEAR(SetDom1+24)=AnoCalendário,MONTH(SetDom1+24)=9),SetDom1+24,""))</f>
        <v>44096</v>
      </c>
      <c r="E41" s="36">
        <f>IF(DAY(SetDom1)=1,IF(AND(YEAR(SetDom1+18)=AnoCalendário,MONTH(SetDom1+18)=9),SetDom1+18,""),IF(AND(YEAR(SetDom1+25)=AnoCalendário,MONTH(SetDom1+25)=9),SetDom1+25,""))</f>
        <v>44097</v>
      </c>
      <c r="F41" s="36">
        <f>IF(DAY(SetDom1)=1,IF(AND(YEAR(SetDom1+19)=AnoCalendário,MONTH(SetDom1+19)=9),SetDom1+19,""),IF(AND(YEAR(SetDom1+26)=AnoCalendário,MONTH(SetDom1+26)=9),SetDom1+26,""))</f>
        <v>44098</v>
      </c>
      <c r="G41" s="36">
        <f>IF(DAY(SetDom1)=1,IF(AND(YEAR(SetDom1+20)=AnoCalendário,MONTH(SetDom1+20)=9),SetDom1+20,""),IF(AND(YEAR(SetDom1+27)=AnoCalendário,MONTH(SetDom1+27)=9),SetDom1+27,""))</f>
        <v>44099</v>
      </c>
      <c r="H41" s="36">
        <f>IF(DAY(SetDom1)=1,IF(AND(YEAR(SetDom1+21)=AnoCalendário,MONTH(SetDom1+21)=9),SetDom1+21,""),IF(AND(YEAR(SetDom1+28)=AnoCalendário,MONTH(SetDom1+28)=9),SetDom1+28,""))</f>
        <v>44100</v>
      </c>
      <c r="I41" s="26"/>
      <c r="J41" s="36">
        <f>IF(DAY(OutDom1)=1,IF(AND(YEAR(OutDom1+15)=AnoCalendário,MONTH(OutDom1+15)=10),OutDom1+15,""),IF(AND(YEAR(OutDom1+22)=AnoCalendário,MONTH(OutDom1+22)=10),OutDom1+22,""))</f>
        <v>44122</v>
      </c>
      <c r="K41" s="36">
        <f>IF(DAY(OutDom1)=1,IF(AND(YEAR(OutDom1+16)=AnoCalendário,MONTH(OutDom1+16)=10),OutDom1+16,""),IF(AND(YEAR(OutDom1+23)=AnoCalendário,MONTH(OutDom1+23)=10),OutDom1+23,""))</f>
        <v>44123</v>
      </c>
      <c r="L41" s="36">
        <f>IF(DAY(OutDom1)=1,IF(AND(YEAR(OutDom1+17)=AnoCalendário,MONTH(OutDom1+17)=10),OutDom1+17,""),IF(AND(YEAR(OutDom1+24)=AnoCalendário,MONTH(OutDom1+24)=10),OutDom1+24,""))</f>
        <v>44124</v>
      </c>
      <c r="M41" s="36">
        <f>IF(DAY(OutDom1)=1,IF(AND(YEAR(OutDom1+18)=AnoCalendário,MONTH(OutDom1+18)=10),OutDom1+18,""),IF(AND(YEAR(OutDom1+25)=AnoCalendário,MONTH(OutDom1+25)=10),OutDom1+25,""))</f>
        <v>44125</v>
      </c>
      <c r="N41" s="36">
        <f>IF(DAY(OutDom1)=1,IF(AND(YEAR(OutDom1+19)=AnoCalendário,MONTH(OutDom1+19)=10),OutDom1+19,""),IF(AND(YEAR(OutDom1+26)=AnoCalendário,MONTH(OutDom1+26)=10),OutDom1+26,""))</f>
        <v>44126</v>
      </c>
      <c r="O41" s="36">
        <f>IF(DAY(OutDom1)=1,IF(AND(YEAR(OutDom1+20)=AnoCalendário,MONTH(OutDom1+20)=10),OutDom1+20,""),IF(AND(YEAR(OutDom1+27)=AnoCalendário,MONTH(OutDom1+27)=10),OutDom1+27,""))</f>
        <v>44127</v>
      </c>
      <c r="P41" s="36">
        <f>IF(DAY(OutDom1)=1,IF(AND(YEAR(OutDom1+21)=AnoCalendário,MONTH(OutDom1+21)=10),OutDom1+21,""),IF(AND(YEAR(OutDom1+28)=AnoCalendário,MONTH(OutDom1+28)=10),OutDom1+28,""))</f>
        <v>44128</v>
      </c>
      <c r="Q41" s="24"/>
      <c r="R41" s="36">
        <f>IF(DAY(NovDom1)=1,IF(AND(YEAR(NovDom1+15)=AnoCalendário,MONTH(NovDom1+15)=11),NovDom1+15,""),IF(AND(YEAR(NovDom1+22)=AnoCalendário,MONTH(NovDom1+22)=11),NovDom1+22,""))</f>
        <v>44157</v>
      </c>
      <c r="S41" s="36">
        <f>IF(DAY(NovDom1)=1,IF(AND(YEAR(NovDom1+16)=AnoCalendário,MONTH(NovDom1+16)=11),NovDom1+16,""),IF(AND(YEAR(NovDom1+23)=AnoCalendário,MONTH(NovDom1+23)=11),NovDom1+23,""))</f>
        <v>44158</v>
      </c>
      <c r="T41" s="36">
        <f>IF(DAY(NovDom1)=1,IF(AND(YEAR(NovDom1+17)=AnoCalendário,MONTH(NovDom1+17)=11),NovDom1+17,""),IF(AND(YEAR(NovDom1+24)=AnoCalendário,MONTH(NovDom1+24)=11),NovDom1+24,""))</f>
        <v>44159</v>
      </c>
      <c r="U41" s="36">
        <f>IF(DAY(NovDom1)=1,IF(AND(YEAR(NovDom1+18)=AnoCalendário,MONTH(NovDom1+18)=11),NovDom1+18,""),IF(AND(YEAR(NovDom1+25)=AnoCalendário,MONTH(NovDom1+25)=11),NovDom1+25,""))</f>
        <v>44160</v>
      </c>
      <c r="V41" s="36">
        <f>IF(DAY(NovDom1)=1,IF(AND(YEAR(NovDom1+19)=AnoCalendário,MONTH(NovDom1+19)=11),NovDom1+19,""),IF(AND(YEAR(NovDom1+26)=AnoCalendário,MONTH(NovDom1+26)=11),NovDom1+26,""))</f>
        <v>44161</v>
      </c>
      <c r="W41" s="36">
        <f>IF(DAY(NovDom1)=1,IF(AND(YEAR(NovDom1+20)=AnoCalendário,MONTH(NovDom1+20)=11),NovDom1+20,""),IF(AND(YEAR(NovDom1+27)=AnoCalendário,MONTH(NovDom1+27)=11),NovDom1+27,""))</f>
        <v>44162</v>
      </c>
      <c r="X41" s="36">
        <f>IF(DAY(NovDom1)=1,IF(AND(YEAR(NovDom1+21)=AnoCalendário,MONTH(NovDom1+21)=11),NovDom1+21,""),IF(AND(YEAR(NovDom1+28)=AnoCalendário,MONTH(NovDom1+28)=11),NovDom1+28,""))</f>
        <v>44163</v>
      </c>
      <c r="Y41" s="26"/>
      <c r="Z41" s="36">
        <f>IF(DAY(DezDom1)=1,IF(AND(YEAR(DezDom1+15)=AnoCalendário,MONTH(DezDom1+15)=12),DezDom1+15,""),IF(AND(YEAR(DezDom1+22)=AnoCalendário,MONTH(DezDom1+22)=12),DezDom1+22,""))</f>
        <v>44185</v>
      </c>
      <c r="AA41" s="36">
        <f>IF(DAY(DezDom1)=1,IF(AND(YEAR(DezDom1+16)=AnoCalendário,MONTH(DezDom1+16)=12),DezDom1+16,""),IF(AND(YEAR(DezDom1+23)=AnoCalendário,MONTH(DezDom1+23)=12),DezDom1+23,""))</f>
        <v>44186</v>
      </c>
      <c r="AB41" s="36">
        <f>IF(DAY(DezDom1)=1,IF(AND(YEAR(DezDom1+17)=AnoCalendário,MONTH(DezDom1+17)=12),DezDom1+17,""),IF(AND(YEAR(DezDom1+24)=AnoCalendário,MONTH(DezDom1+24)=12),DezDom1+24,""))</f>
        <v>44187</v>
      </c>
      <c r="AC41" s="36">
        <f>IF(DAY(DezDom1)=1,IF(AND(YEAR(DezDom1+18)=AnoCalendário,MONTH(DezDom1+18)=12),DezDom1+18,""),IF(AND(YEAR(DezDom1+25)=AnoCalendário,MONTH(DezDom1+25)=12),DezDom1+25,""))</f>
        <v>44188</v>
      </c>
      <c r="AD41" s="36">
        <f>IF(DAY(DezDom1)=1,IF(AND(YEAR(DezDom1+19)=AnoCalendário,MONTH(DezDom1+19)=12),DezDom1+19,""),IF(AND(YEAR(DezDom1+26)=AnoCalendário,MONTH(DezDom1+26)=12),DezDom1+26,""))</f>
        <v>44189</v>
      </c>
      <c r="AE41" s="36">
        <f>IF(DAY(DezDom1)=1,IF(AND(YEAR(DezDom1+20)=AnoCalendário,MONTH(DezDom1+20)=12),DezDom1+20,""),IF(AND(YEAR(DezDom1+27)=AnoCalendário,MONTH(DezDom1+27)=12),DezDom1+27,""))</f>
        <v>44190</v>
      </c>
      <c r="AF41" s="36">
        <f>IF(DAY(DezDom1)=1,IF(AND(YEAR(DezDom1+21)=AnoCalendário,MONTH(DezDom1+21)=12),DezDom1+21,""),IF(AND(YEAR(DezDom1+28)=AnoCalendário,MONTH(DezDom1+28)=12),DezDom1+28,""))</f>
        <v>44191</v>
      </c>
      <c r="AH41" s="33"/>
    </row>
    <row r="42" spans="1:34" s="4" customFormat="1" ht="15.95" customHeight="1" x14ac:dyDescent="0.2">
      <c r="A42" s="7"/>
      <c r="B42" s="36">
        <f>IF(DAY(SetDom1)=1,IF(AND(YEAR(SetDom1+22)=AnoCalendário,MONTH(SetDom1+22)=9),SetDom1+22,""),IF(AND(YEAR(SetDom1+29)=AnoCalendário,MONTH(SetDom1+29)=9),SetDom1+29,""))</f>
        <v>44101</v>
      </c>
      <c r="C42" s="36">
        <f>IF(DAY(SetDom1)=1,IF(AND(YEAR(SetDom1+23)=AnoCalendário,MONTH(SetDom1+23)=9),SetDom1+23,""),IF(AND(YEAR(SetDom1+30)=AnoCalendário,MONTH(SetDom1+30)=9),SetDom1+30,""))</f>
        <v>44102</v>
      </c>
      <c r="D42" s="36">
        <f>IF(DAY(SetDom1)=1,IF(AND(YEAR(SetDom1+24)=AnoCalendário,MONTH(SetDom1+24)=9),SetDom1+24,""),IF(AND(YEAR(SetDom1+31)=AnoCalendário,MONTH(SetDom1+31)=9),SetDom1+31,""))</f>
        <v>44103</v>
      </c>
      <c r="E42" s="36">
        <f>IF(DAY(SetDom1)=1,IF(AND(YEAR(SetDom1+25)=AnoCalendário,MONTH(SetDom1+25)=9),SetDom1+25,""),IF(AND(YEAR(SetDom1+32)=AnoCalendário,MONTH(SetDom1+32)=9),SetDom1+32,""))</f>
        <v>44104</v>
      </c>
      <c r="F42" s="36" t="str">
        <f>IF(DAY(SetDom1)=1,IF(AND(YEAR(SetDom1+26)=AnoCalendário,MONTH(SetDom1+26)=9),SetDom1+26,""),IF(AND(YEAR(SetDom1+33)=AnoCalendário,MONTH(SetDom1+33)=9),SetDom1+33,""))</f>
        <v/>
      </c>
      <c r="G42" s="36" t="str">
        <f>IF(DAY(SetDom1)=1,IF(AND(YEAR(SetDom1+27)=AnoCalendário,MONTH(SetDom1+27)=9),SetDom1+27,""),IF(AND(YEAR(SetDom1+34)=AnoCalendário,MONTH(SetDom1+34)=9),SetDom1+34,""))</f>
        <v/>
      </c>
      <c r="H42" s="36" t="str">
        <f>IF(DAY(SetDom1)=1,IF(AND(YEAR(SetDom1+28)=AnoCalendário,MONTH(SetDom1+28)=9),SetDom1+28,""),IF(AND(YEAR(SetDom1+35)=AnoCalendário,MONTH(SetDom1+35)=9),SetDom1+35,""))</f>
        <v/>
      </c>
      <c r="I42" s="26"/>
      <c r="J42" s="36">
        <f>IF(DAY(OutDom1)=1,IF(AND(YEAR(OutDom1+22)=AnoCalendário,MONTH(OutDom1+22)=10),OutDom1+22,""),IF(AND(YEAR(OutDom1+29)=AnoCalendário,MONTH(OutDom1+29)=10),OutDom1+29,""))</f>
        <v>44129</v>
      </c>
      <c r="K42" s="36">
        <f>IF(DAY(OutDom1)=1,IF(AND(YEAR(OutDom1+23)=AnoCalendário,MONTH(OutDom1+23)=10),OutDom1+23,""),IF(AND(YEAR(OutDom1+30)=AnoCalendário,MONTH(OutDom1+30)=10),OutDom1+30,""))</f>
        <v>44130</v>
      </c>
      <c r="L42" s="36">
        <f>IF(DAY(OutDom1)=1,IF(AND(YEAR(OutDom1+24)=AnoCalendário,MONTH(OutDom1+24)=10),OutDom1+24,""),IF(AND(YEAR(OutDom1+31)=AnoCalendário,MONTH(OutDom1+31)=10),OutDom1+31,""))</f>
        <v>44131</v>
      </c>
      <c r="M42" s="36">
        <f>IF(DAY(OutDom1)=1,IF(AND(YEAR(OutDom1+25)=AnoCalendário,MONTH(OutDom1+25)=10),OutDom1+25,""),IF(AND(YEAR(OutDom1+32)=AnoCalendário,MONTH(OutDom1+32)=10),OutDom1+32,""))</f>
        <v>44132</v>
      </c>
      <c r="N42" s="36">
        <f>IF(DAY(OutDom1)=1,IF(AND(YEAR(OutDom1+26)=AnoCalendário,MONTH(OutDom1+26)=10),OutDom1+26,""),IF(AND(YEAR(OutDom1+33)=AnoCalendário,MONTH(OutDom1+33)=10),OutDom1+33,""))</f>
        <v>44133</v>
      </c>
      <c r="O42" s="36">
        <f>IF(DAY(OutDom1)=1,IF(AND(YEAR(OutDom1+27)=AnoCalendário,MONTH(OutDom1+27)=10),OutDom1+27,""),IF(AND(YEAR(OutDom1+34)=AnoCalendário,MONTH(OutDom1+34)=10),OutDom1+34,""))</f>
        <v>44134</v>
      </c>
      <c r="P42" s="36">
        <f>IF(DAY(OutDom1)=1,IF(AND(YEAR(OutDom1+28)=AnoCalendário,MONTH(OutDom1+28)=10),OutDom1+28,""),IF(AND(YEAR(OutDom1+35)=AnoCalendário,MONTH(OutDom1+35)=10),OutDom1+35,""))</f>
        <v>44135</v>
      </c>
      <c r="Q42" s="24"/>
      <c r="R42" s="36">
        <f>IF(DAY(NovDom1)=1,IF(AND(YEAR(NovDom1+22)=AnoCalendário,MONTH(NovDom1+22)=11),NovDom1+22,""),IF(AND(YEAR(NovDom1+29)=AnoCalendário,MONTH(NovDom1+29)=11),NovDom1+29,""))</f>
        <v>44164</v>
      </c>
      <c r="S42" s="36">
        <f>IF(DAY(NovDom1)=1,IF(AND(YEAR(NovDom1+23)=AnoCalendário,MONTH(NovDom1+23)=11),NovDom1+23,""),IF(AND(YEAR(NovDom1+30)=AnoCalendário,MONTH(NovDom1+30)=11),NovDom1+30,""))</f>
        <v>44165</v>
      </c>
      <c r="T42" s="36" t="str">
        <f>IF(DAY(NovDom1)=1,IF(AND(YEAR(NovDom1+24)=AnoCalendário,MONTH(NovDom1+24)=11),NovDom1+24,""),IF(AND(YEAR(NovDom1+31)=AnoCalendário,MONTH(NovDom1+31)=11),NovDom1+31,""))</f>
        <v/>
      </c>
      <c r="U42" s="36" t="str">
        <f>IF(DAY(NovDom1)=1,IF(AND(YEAR(NovDom1+25)=AnoCalendário,MONTH(NovDom1+25)=11),NovDom1+25,""),IF(AND(YEAR(NovDom1+32)=AnoCalendário,MONTH(NovDom1+32)=11),NovDom1+32,""))</f>
        <v/>
      </c>
      <c r="V42" s="36" t="str">
        <f>IF(DAY(NovDom1)=1,IF(AND(YEAR(NovDom1+26)=AnoCalendário,MONTH(NovDom1+26)=11),NovDom1+26,""),IF(AND(YEAR(NovDom1+33)=AnoCalendário,MONTH(NovDom1+33)=11),NovDom1+33,""))</f>
        <v/>
      </c>
      <c r="W42" s="36" t="str">
        <f>IF(DAY(NovDom1)=1,IF(AND(YEAR(NovDom1+27)=AnoCalendário,MONTH(NovDom1+27)=11),NovDom1+27,""),IF(AND(YEAR(NovDom1+34)=AnoCalendário,MONTH(NovDom1+34)=11),NovDom1+34,""))</f>
        <v/>
      </c>
      <c r="X42" s="36" t="str">
        <f>IF(DAY(NovDom1)=1,IF(AND(YEAR(NovDom1+28)=AnoCalendário,MONTH(NovDom1+28)=11),NovDom1+28,""),IF(AND(YEAR(NovDom1+35)=AnoCalendário,MONTH(NovDom1+35)=11),NovDom1+35,""))</f>
        <v/>
      </c>
      <c r="Y42" s="26"/>
      <c r="Z42" s="36">
        <f>IF(DAY(DezDom1)=1,IF(AND(YEAR(DezDom1+22)=AnoCalendário,MONTH(DezDom1+22)=12),DezDom1+22,""),IF(AND(YEAR(DezDom1+29)=AnoCalendário,MONTH(DezDom1+29)=12),DezDom1+29,""))</f>
        <v>44192</v>
      </c>
      <c r="AA42" s="36">
        <f>IF(DAY(DezDom1)=1,IF(AND(YEAR(DezDom1+23)=AnoCalendário,MONTH(DezDom1+23)=12),DezDom1+23,""),IF(AND(YEAR(DezDom1+30)=AnoCalendário,MONTH(DezDom1+30)=12),DezDom1+30,""))</f>
        <v>44193</v>
      </c>
      <c r="AB42" s="36">
        <f>IF(DAY(DezDom1)=1,IF(AND(YEAR(DezDom1+24)=AnoCalendário,MONTH(DezDom1+24)=12),DezDom1+24,""),IF(AND(YEAR(DezDom1+31)=AnoCalendário,MONTH(DezDom1+31)=12),DezDom1+31,""))</f>
        <v>44194</v>
      </c>
      <c r="AC42" s="36">
        <f>IF(DAY(DezDom1)=1,IF(AND(YEAR(DezDom1+25)=AnoCalendário,MONTH(DezDom1+25)=12),DezDom1+25,""),IF(AND(YEAR(DezDom1+32)=AnoCalendário,MONTH(DezDom1+32)=12),DezDom1+32,""))</f>
        <v>44195</v>
      </c>
      <c r="AD42" s="36">
        <f>IF(DAY(DezDom1)=1,IF(AND(YEAR(DezDom1+26)=AnoCalendário,MONTH(DezDom1+26)=12),DezDom1+26,""),IF(AND(YEAR(DezDom1+33)=AnoCalendário,MONTH(DezDom1+33)=12),DezDom1+33,""))</f>
        <v>44196</v>
      </c>
      <c r="AE42" s="36" t="str">
        <f>IF(DAY(DezDom1)=1,IF(AND(YEAR(DezDom1+27)=AnoCalendário,MONTH(DezDom1+27)=12),DezDom1+27,""),IF(AND(YEAR(DezDom1+34)=AnoCalendário,MONTH(DezDom1+34)=12),DezDom1+34,""))</f>
        <v/>
      </c>
      <c r="AF42" s="36" t="str">
        <f>IF(DAY(DezDom1)=1,IF(AND(YEAR(DezDom1+28)=AnoCalendário,MONTH(DezDom1+28)=12),DezDom1+28,""),IF(AND(YEAR(DezDom1+35)=AnoCalendário,MONTH(DezDom1+35)=12),DezDom1+35,""))</f>
        <v/>
      </c>
      <c r="AH42" s="33"/>
    </row>
    <row r="43" spans="1:34" s="4" customFormat="1" ht="15.95" customHeight="1" x14ac:dyDescent="0.2">
      <c r="A43" s="7"/>
      <c r="B43" s="36" t="str">
        <f>IF(DAY(SetDom1)=1,IF(AND(YEAR(SetDom1+29)=AnoCalendário,MONTH(SetDom1+29)=9),SetDom1+29,""),IF(AND(YEAR(SetDom1+36)=AnoCalendário,MONTH(SetDom1+36)=9),SetDom1+36,""))</f>
        <v/>
      </c>
      <c r="C43" s="36" t="str">
        <f>IF(DAY(SetDom1)=1,IF(AND(YEAR(SetDom1+30)=AnoCalendário,MONTH(SetDom1+30)=9),SetDom1+30,""),IF(AND(YEAR(SetDom1+37)=AnoCalendário,MONTH(SetDom1+37)=9),SetDom1+37,""))</f>
        <v/>
      </c>
      <c r="D43" s="36" t="str">
        <f>IF(DAY(SetDom1)=1,IF(AND(YEAR(SetDom1+31)=AnoCalendário,MONTH(SetDom1+31)=9),SetDom1+31,""),IF(AND(YEAR(SetDom1+38)=AnoCalendário,MONTH(SetDom1+38)=9),SetDom1+38,""))</f>
        <v/>
      </c>
      <c r="E43" s="36" t="str">
        <f>IF(DAY(SetDom1)=1,IF(AND(YEAR(SetDom1+32)=AnoCalendário,MONTH(SetDom1+32)=9),SetDom1+32,""),IF(AND(YEAR(SetDom1+39)=AnoCalendário,MONTH(SetDom1+39)=9),SetDom1+39,""))</f>
        <v/>
      </c>
      <c r="F43" s="36" t="str">
        <f>IF(DAY(SetDom1)=1,IF(AND(YEAR(SetDom1+33)=AnoCalendário,MONTH(SetDom1+33)=9),SetDom1+33,""),IF(AND(YEAR(SetDom1+40)=AnoCalendário,MONTH(SetDom1+40)=9),SetDom1+40,""))</f>
        <v/>
      </c>
      <c r="G43" s="36" t="str">
        <f>IF(DAY(SetDom1)=1,IF(AND(YEAR(SetDom1+34)=AnoCalendário,MONTH(SetDom1+34)=9),SetDom1+34,""),IF(AND(YEAR(SetDom1+41)=AnoCalendário,MONTH(SetDom1+41)=9),SetDom1+41,""))</f>
        <v/>
      </c>
      <c r="H43" s="36" t="str">
        <f>IF(DAY(SetDom1)=1,IF(AND(YEAR(SetDom1+35)=AnoCalendário,MONTH(SetDom1+35)=9),SetDom1+35,""),IF(AND(YEAR(SetDom1+42)=AnoCalendário,MONTH(SetDom1+42)=9),SetDom1+42,""))</f>
        <v/>
      </c>
      <c r="I43" s="26"/>
      <c r="J43" s="36" t="str">
        <f>IF(DAY(OutDom1)=1,IF(AND(YEAR(OutDom1+29)=AnoCalendário,MONTH(OutDom1+29)=10),OutDom1+29,""),IF(AND(YEAR(OutDom1+36)=AnoCalendário,MONTH(OutDom1+36)=10),OutDom1+36,""))</f>
        <v/>
      </c>
      <c r="K43" s="36" t="str">
        <f>IF(DAY(OutDom1)=1,IF(AND(YEAR(OutDom1+30)=AnoCalendário,MONTH(OutDom1+30)=10),OutDom1+30,""),IF(AND(YEAR(OutDom1+37)=AnoCalendário,MONTH(OutDom1+37)=10),OutDom1+37,""))</f>
        <v/>
      </c>
      <c r="L43" s="36" t="str">
        <f>IF(DAY(OutDom1)=1,IF(AND(YEAR(OutDom1+31)=AnoCalendário,MONTH(OutDom1+31)=10),OutDom1+31,""),IF(AND(YEAR(OutDom1+38)=AnoCalendário,MONTH(OutDom1+38)=10),OutDom1+38,""))</f>
        <v/>
      </c>
      <c r="M43" s="36" t="str">
        <f>IF(DAY(OutDom1)=1,IF(AND(YEAR(OutDom1+32)=AnoCalendário,MONTH(OutDom1+32)=10),OutDom1+32,""),IF(AND(YEAR(OutDom1+39)=AnoCalendário,MONTH(OutDom1+39)=10),OutDom1+39,""))</f>
        <v/>
      </c>
      <c r="N43" s="36" t="str">
        <f>IF(DAY(OutDom1)=1,IF(AND(YEAR(OutDom1+33)=AnoCalendário,MONTH(OutDom1+33)=10),OutDom1+33,""),IF(AND(YEAR(OutDom1+40)=AnoCalendário,MONTH(OutDom1+40)=10),OutDom1+40,""))</f>
        <v/>
      </c>
      <c r="O43" s="36" t="str">
        <f>IF(DAY(OutDom1)=1,IF(AND(YEAR(OutDom1+34)=AnoCalendário,MONTH(OutDom1+34)=10),OutDom1+34,""),IF(AND(YEAR(OutDom1+41)=AnoCalendário,MONTH(OutDom1+41)=10),OutDom1+41,""))</f>
        <v/>
      </c>
      <c r="P43" s="36" t="str">
        <f>IF(DAY(OutDom1)=1,IF(AND(YEAR(OutDom1+35)=AnoCalendário,MONTH(OutDom1+35)=10),OutDom1+35,""),IF(AND(YEAR(OutDom1+42)=AnoCalendário,MONTH(OutDom1+42)=10),OutDom1+42,""))</f>
        <v/>
      </c>
      <c r="Q43" s="24"/>
      <c r="R43" s="36" t="str">
        <f>IF(DAY(NovDom1)=1,IF(AND(YEAR(NovDom1+29)=AnoCalendário,MONTH(NovDom1+29)=11),NovDom1+29,""),IF(AND(YEAR(NovDom1+36)=AnoCalendário,MONTH(NovDom1+36)=11),NovDom1+36,""))</f>
        <v/>
      </c>
      <c r="S43" s="36" t="str">
        <f>IF(DAY(NovDom1)=1,IF(AND(YEAR(NovDom1+30)=AnoCalendário,MONTH(NovDom1+30)=11),NovDom1+30,""),IF(AND(YEAR(NovDom1+37)=AnoCalendário,MONTH(NovDom1+37)=11),NovDom1+37,""))</f>
        <v/>
      </c>
      <c r="T43" s="36" t="str">
        <f>IF(DAY(NovDom1)=1,IF(AND(YEAR(NovDom1+31)=AnoCalendário,MONTH(NovDom1+31)=11),NovDom1+31,""),IF(AND(YEAR(NovDom1+38)=AnoCalendário,MONTH(NovDom1+38)=11),NovDom1+38,""))</f>
        <v/>
      </c>
      <c r="U43" s="36" t="str">
        <f>IF(DAY(NovDom1)=1,IF(AND(YEAR(NovDom1+32)=AnoCalendário,MONTH(NovDom1+32)=11),NovDom1+32,""),IF(AND(YEAR(NovDom1+39)=AnoCalendário,MONTH(NovDom1+39)=11),NovDom1+39,""))</f>
        <v/>
      </c>
      <c r="V43" s="36" t="str">
        <f>IF(DAY(NovDom1)=1,IF(AND(YEAR(NovDom1+33)=AnoCalendário,MONTH(NovDom1+33)=11),NovDom1+33,""),IF(AND(YEAR(NovDom1+40)=AnoCalendário,MONTH(NovDom1+40)=11),NovDom1+40,""))</f>
        <v/>
      </c>
      <c r="W43" s="36" t="str">
        <f>IF(DAY(NovDom1)=1,IF(AND(YEAR(NovDom1+34)=AnoCalendário,MONTH(NovDom1+34)=11),NovDom1+34,""),IF(AND(YEAR(NovDom1+41)=AnoCalendário,MONTH(NovDom1+41)=11),NovDom1+41,""))</f>
        <v/>
      </c>
      <c r="X43" s="36" t="str">
        <f>IF(DAY(NovDom1)=1,IF(AND(YEAR(NovDom1+35)=AnoCalendário,MONTH(NovDom1+35)=11),NovDom1+35,""),IF(AND(YEAR(NovDom1+42)=AnoCalendário,MONTH(NovDom1+42)=11),NovDom1+42,""))</f>
        <v/>
      </c>
      <c r="Y43" s="26"/>
      <c r="Z43" s="36" t="str">
        <f>IF(DAY(DezDom1)=1,IF(AND(YEAR(DezDom1+29)=AnoCalendário,MONTH(DezDom1+29)=12),DezDom1+29,""),IF(AND(YEAR(DezDom1+36)=AnoCalendário,MONTH(DezDom1+36)=12),DezDom1+36,""))</f>
        <v/>
      </c>
      <c r="AA43" s="36" t="str">
        <f>IF(DAY(DezDom1)=1,IF(AND(YEAR(DezDom1+30)=AnoCalendário,MONTH(DezDom1+30)=12),DezDom1+30,""),IF(AND(YEAR(DezDom1+37)=AnoCalendário,MONTH(DezDom1+37)=12),DezDom1+37,""))</f>
        <v/>
      </c>
      <c r="AB43" s="36" t="str">
        <f>IF(DAY(DezDom1)=1,IF(AND(YEAR(DezDom1+31)=AnoCalendário,MONTH(DezDom1+31)=12),DezDom1+31,""),IF(AND(YEAR(DezDom1+38)=AnoCalendário,MONTH(DezDom1+38)=12),DezDom1+38,""))</f>
        <v/>
      </c>
      <c r="AC43" s="36" t="str">
        <f>IF(DAY(DezDom1)=1,IF(AND(YEAR(DezDom1+32)=AnoCalendário,MONTH(DezDom1+32)=12),DezDom1+32,""),IF(AND(YEAR(DezDom1+39)=AnoCalendário,MONTH(DezDom1+39)=12),DezDom1+39,""))</f>
        <v/>
      </c>
      <c r="AD43" s="36" t="str">
        <f>IF(DAY(DezDom1)=1,IF(AND(YEAR(DezDom1+33)=AnoCalendário,MONTH(DezDom1+33)=12),DezDom1+33,""),IF(AND(YEAR(DezDom1+40)=AnoCalendário,MONTH(DezDom1+40)=12),DezDom1+40,""))</f>
        <v/>
      </c>
      <c r="AE43" s="36" t="str">
        <f>IF(DAY(DezDom1)=1,IF(AND(YEAR(DezDom1+34)=AnoCalendário,MONTH(DezDom1+34)=12),DezDom1+34,""),IF(AND(YEAR(DezDom1+41)=AnoCalendário,MONTH(DezDom1+41)=12),DezDom1+41,""))</f>
        <v/>
      </c>
      <c r="AF43" s="36" t="str">
        <f>IF(DAY(DezDom1)=1,IF(AND(YEAR(DezDom1+35)=AnoCalendário,MONTH(DezDom1+35)=12),DezDom1+35,""),IF(AND(YEAR(DezDom1+42)=AnoCalendário,MONTH(DezDom1+42)=12),DezDom1+42,""))</f>
        <v/>
      </c>
      <c r="AH43" s="33"/>
    </row>
    <row r="44" spans="1:34" x14ac:dyDescent="0.2">
      <c r="A44" s="30"/>
      <c r="B44" s="26"/>
      <c r="C44" s="26"/>
      <c r="D44" s="26"/>
      <c r="E44" s="26"/>
      <c r="F44" s="26"/>
      <c r="G44" s="26"/>
      <c r="H44" s="26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31"/>
    </row>
    <row r="45" spans="1:34" x14ac:dyDescent="0.2">
      <c r="A45" s="30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31"/>
    </row>
    <row r="46" spans="1:34" x14ac:dyDescent="0.2">
      <c r="A46" s="30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31"/>
    </row>
    <row r="47" spans="1:34" x14ac:dyDescent="0.2">
      <c r="A47" s="30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31"/>
    </row>
    <row r="48" spans="1:34" x14ac:dyDescent="0.2">
      <c r="A48" s="30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31"/>
    </row>
    <row r="49" spans="1:34" x14ac:dyDescent="0.2">
      <c r="A49" s="30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31"/>
    </row>
    <row r="50" spans="1:34" x14ac:dyDescent="0.2">
      <c r="A50" s="30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31"/>
    </row>
    <row r="51" spans="1:34" x14ac:dyDescent="0.2">
      <c r="A51" s="30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31"/>
    </row>
    <row r="52" spans="1:34" x14ac:dyDescent="0.2">
      <c r="A52" s="30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31"/>
    </row>
    <row r="53" spans="1:34" x14ac:dyDescent="0.2">
      <c r="A53" s="30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31"/>
    </row>
    <row r="54" spans="1:34" x14ac:dyDescent="0.2">
      <c r="A54" s="30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31"/>
    </row>
    <row r="55" spans="1:34" x14ac:dyDescent="0.2">
      <c r="A55" s="30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31"/>
    </row>
    <row r="56" spans="1:34" x14ac:dyDescent="0.2">
      <c r="A56" s="30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31"/>
    </row>
    <row r="57" spans="1:34" x14ac:dyDescent="0.2">
      <c r="A57" s="30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31"/>
    </row>
    <row r="58" spans="1:34" x14ac:dyDescent="0.2">
      <c r="A58" s="30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31"/>
    </row>
    <row r="59" spans="1:34" x14ac:dyDescent="0.2">
      <c r="A59" s="30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31"/>
    </row>
  </sheetData>
  <mergeCells count="54">
    <mergeCell ref="C14:F14"/>
    <mergeCell ref="Z2:AF2"/>
    <mergeCell ref="C10:F10"/>
    <mergeCell ref="B36:H36"/>
    <mergeCell ref="J36:P36"/>
    <mergeCell ref="R36:X36"/>
    <mergeCell ref="Z36:AF36"/>
    <mergeCell ref="B18:H18"/>
    <mergeCell ref="J18:P18"/>
    <mergeCell ref="R18:X18"/>
    <mergeCell ref="Z18:AF18"/>
    <mergeCell ref="B27:H27"/>
    <mergeCell ref="J27:P27"/>
    <mergeCell ref="R27:X27"/>
    <mergeCell ref="Z27:AF27"/>
    <mergeCell ref="C8:F8"/>
    <mergeCell ref="C9:F9"/>
    <mergeCell ref="C12:F12"/>
    <mergeCell ref="C13:F13"/>
    <mergeCell ref="C11:F11"/>
    <mergeCell ref="R5:U5"/>
    <mergeCell ref="R6:U6"/>
    <mergeCell ref="R7:U7"/>
    <mergeCell ref="G5:P5"/>
    <mergeCell ref="G6:P6"/>
    <mergeCell ref="G7:P7"/>
    <mergeCell ref="G8:P8"/>
    <mergeCell ref="G9:P9"/>
    <mergeCell ref="G10:P10"/>
    <mergeCell ref="G11:P11"/>
    <mergeCell ref="G12:P12"/>
    <mergeCell ref="G13:P13"/>
    <mergeCell ref="AH2:AI2"/>
    <mergeCell ref="C5:F5"/>
    <mergeCell ref="C6:F6"/>
    <mergeCell ref="C7:F7"/>
    <mergeCell ref="R14:U14"/>
    <mergeCell ref="R11:U11"/>
    <mergeCell ref="R12:U12"/>
    <mergeCell ref="R13:U13"/>
    <mergeCell ref="R8:U8"/>
    <mergeCell ref="R9:U9"/>
    <mergeCell ref="R10:U10"/>
    <mergeCell ref="V5:AE5"/>
    <mergeCell ref="V6:AE6"/>
    <mergeCell ref="V7:AE7"/>
    <mergeCell ref="V8:AE8"/>
    <mergeCell ref="V9:AE9"/>
    <mergeCell ref="G14:P14"/>
    <mergeCell ref="V10:AE10"/>
    <mergeCell ref="V11:AE11"/>
    <mergeCell ref="V12:AE12"/>
    <mergeCell ref="V13:AE13"/>
    <mergeCell ref="V14:AE14"/>
  </mergeCells>
  <conditionalFormatting sqref="B20:H25 J20:P25 R20:X25 Z20:AF25">
    <cfRule type="expression" dxfId="110" priority="3" stopIfTrue="1">
      <formula>VLOOKUP(B20,Datas_deAniversário,1,FALSE)=B20</formula>
    </cfRule>
  </conditionalFormatting>
  <conditionalFormatting sqref="B29:H34 J29:P34 R29:X34 Z29:AF34">
    <cfRule type="expression" dxfId="109" priority="2">
      <formula>VLOOKUP(B29,Datas_deAniversário,1,FALSE)=B29</formula>
    </cfRule>
  </conditionalFormatting>
  <conditionalFormatting sqref="Z38:AF43 R38:X43 J38:P43 B38:H43">
    <cfRule type="expression" dxfId="108" priority="1">
      <formula>VLOOKUP(B38,Datas_deAniversário,1,FALSE)=B38</formula>
    </cfRule>
  </conditionalFormatting>
  <dataValidations count="4">
    <dataValidation allowBlank="1" showInputMessage="1" showErrorMessage="1" promptTitle="Calendário de Aniversários" prompt="_x000a_Selecione o ano usando os botões de rotação. _x000a__x000a_Insira as datas de nascimento na tabela abaixo. As datas serão realçadas automaticamente nos calendários." sqref="A1" xr:uid="{00000000-0002-0000-0000-000000000000}"/>
    <dataValidation allowBlank="1" showInputMessage="1" showErrorMessage="1" prompt="Inserir as datas de aniversário nesta coluna" sqref="C5:F5 R5" xr:uid="{00000000-0002-0000-0000-000001000000}"/>
    <dataValidation allowBlank="1" showInputMessage="1" showErrorMessage="1" prompt="Inserir os aniversariantes nesta coluna" sqref="V5 G5" xr:uid="{00000000-0002-0000-0000-000002000000}"/>
    <dataValidation allowBlank="1" showInputMessage="1" showErrorMessage="1" prompt="Use os botões de rotação para alterar com mais facilidade o ano calendário" sqref="Z2" xr:uid="{00000000-0002-0000-0000-000003000000}"/>
  </dataValidations>
  <printOptions horizontalCentered="1"/>
  <pageMargins left="0.25" right="0.25" top="0.5" bottom="0.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ontrole Giratório">
              <controlPr defaultSize="0" print="0" autoPict="0" altText="Use os botões de controle giratório para alterar o ano calendário ou altere o ano na célula AG2.">
                <anchor moveWithCells="1">
                  <from>
                    <xdr:col>32</xdr:col>
                    <xdr:colOff>0</xdr:colOff>
                    <xdr:row>1</xdr:row>
                    <xdr:rowOff>238125</xdr:rowOff>
                  </from>
                  <to>
                    <xdr:col>33</xdr:col>
                    <xdr:colOff>28575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tableParts count="12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A0A3DD7-9829-4E94-A753-5B103F4ED2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DCAB5A-50EB-4D5F-8EF8-B9522B89F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0BC613-127D-4442-8E19-5320B978A84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Calendário de Aniversários</vt:lpstr>
      <vt:lpstr>AnoCalendário</vt:lpstr>
      <vt:lpstr>'Calendário de Aniversários'!Area_de_impressao</vt:lpstr>
      <vt:lpstr>Datas_deAniversário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2019-02-18T22:56:26Z</dcterms:created>
  <dcterms:modified xsi:type="dcterms:W3CDTF">2020-01-15T13:40:39Z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